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RCHIVOS FINANCIERAI UJMD\"/>
    </mc:Choice>
  </mc:AlternateContent>
  <bookViews>
    <workbookView xWindow="0" yWindow="0" windowWidth="20490" windowHeight="7755" tabRatio="880" activeTab="2"/>
  </bookViews>
  <sheets>
    <sheet name="Portada" sheetId="15" r:id="rId1"/>
    <sheet name="admon" sheetId="16" state="hidden" r:id="rId2"/>
    <sheet name="PLANILLA" sheetId="13" r:id="rId3"/>
    <sheet name="Tablas de renta" sheetId="35" r:id="rId4"/>
    <sheet name="01" sheetId="14" r:id="rId5"/>
    <sheet name="02" sheetId="19" r:id="rId6"/>
    <sheet name="03" sheetId="20" r:id="rId7"/>
    <sheet name="04" sheetId="21" r:id="rId8"/>
    <sheet name="05" sheetId="22" r:id="rId9"/>
    <sheet name="06" sheetId="23" r:id="rId10"/>
    <sheet name="07" sheetId="24" r:id="rId11"/>
    <sheet name="08" sheetId="25" r:id="rId12"/>
    <sheet name="09" sheetId="26" r:id="rId13"/>
    <sheet name="10" sheetId="27" r:id="rId14"/>
    <sheet name="11" sheetId="28" r:id="rId15"/>
    <sheet name="12" sheetId="29" r:id="rId16"/>
    <sheet name="13" sheetId="30" r:id="rId17"/>
    <sheet name="14" sheetId="31" r:id="rId18"/>
    <sheet name="15" sheetId="32" r:id="rId19"/>
    <sheet name="16" sheetId="33" r:id="rId20"/>
    <sheet name="17" sheetId="36" r:id="rId21"/>
    <sheet name="18" sheetId="37" r:id="rId22"/>
    <sheet name="19" sheetId="38" r:id="rId23"/>
    <sheet name="20" sheetId="39" r:id="rId24"/>
    <sheet name="21" sheetId="40" r:id="rId25"/>
    <sheet name="22" sheetId="41" r:id="rId26"/>
    <sheet name="23" sheetId="42" r:id="rId27"/>
    <sheet name="24" sheetId="43" r:id="rId28"/>
    <sheet name="25" sheetId="44" r:id="rId29"/>
    <sheet name="26" sheetId="45" r:id="rId30"/>
    <sheet name="27" sheetId="46" r:id="rId31"/>
    <sheet name="28" sheetId="47" r:id="rId32"/>
    <sheet name="29" sheetId="48" r:id="rId33"/>
    <sheet name="30" sheetId="49" r:id="rId34"/>
    <sheet name="31" sheetId="50" r:id="rId35"/>
    <sheet name="32" sheetId="51" r:id="rId36"/>
    <sheet name="33" sheetId="52" r:id="rId37"/>
    <sheet name="34" sheetId="53" r:id="rId38"/>
    <sheet name="35" sheetId="34" r:id="rId39"/>
  </sheets>
  <externalReferences>
    <externalReference r:id="rId40"/>
  </externalReferences>
  <definedNames>
    <definedName name="_xlnm._FilterDatabase" localSheetId="1" hidden="1">admon!$B$6:$O$15</definedName>
    <definedName name="_xlnm._FilterDatabase" localSheetId="2" hidden="1">PLANILLA!$B$6:$P$23</definedName>
    <definedName name="activo">#REF!</definedName>
    <definedName name="_xlnm.Print_Area" localSheetId="4">'01'!$B$1:$I$28</definedName>
    <definedName name="_xlnm.Print_Area" localSheetId="5">'02'!$B$1:$I$28</definedName>
    <definedName name="_xlnm.Print_Area" localSheetId="6">'03'!$B$1:$I$28</definedName>
    <definedName name="_xlnm.Print_Area" localSheetId="7">'04'!$B$1:$I$28</definedName>
    <definedName name="_xlnm.Print_Area" localSheetId="8">'05'!$B$1:$I$28</definedName>
    <definedName name="_xlnm.Print_Area" localSheetId="9">'06'!$B$1:$I$28</definedName>
    <definedName name="_xlnm.Print_Area" localSheetId="10">'07'!$B$1:$I$28</definedName>
    <definedName name="_xlnm.Print_Area" localSheetId="11">'08'!$B$1:$I$28</definedName>
    <definedName name="_xlnm.Print_Area" localSheetId="12">'09'!$B$1:$I$28</definedName>
    <definedName name="_xlnm.Print_Area" localSheetId="13">'10'!$B$1:$I$28</definedName>
    <definedName name="_xlnm.Print_Area" localSheetId="14">'11'!$B$1:$I$28</definedName>
    <definedName name="_xlnm.Print_Area" localSheetId="15">'12'!$B$1:$I$28</definedName>
    <definedName name="_xlnm.Print_Area" localSheetId="16">'13'!$B$1:$I$28</definedName>
    <definedName name="_xlnm.Print_Area" localSheetId="17">'14'!$B$1:$I$28</definedName>
    <definedName name="_xlnm.Print_Area" localSheetId="18">'15'!$B$1:$I$28</definedName>
    <definedName name="_xlnm.Print_Area" localSheetId="19">'16'!$B$1:$I$28</definedName>
    <definedName name="_xlnm.Print_Area" localSheetId="20">'17'!$B$1:$I$28</definedName>
    <definedName name="_xlnm.Print_Area" localSheetId="21">'18'!$B$1:$I$28</definedName>
    <definedName name="_xlnm.Print_Area" localSheetId="22">'19'!$B$1:$I$28</definedName>
    <definedName name="_xlnm.Print_Area" localSheetId="23">'20'!$B$1:$I$28</definedName>
    <definedName name="_xlnm.Print_Area" localSheetId="24">'21'!$B$1:$I$28</definedName>
    <definedName name="_xlnm.Print_Area" localSheetId="25">'22'!$B$1:$I$28</definedName>
    <definedName name="_xlnm.Print_Area" localSheetId="26">'23'!$B$1:$I$28</definedName>
    <definedName name="_xlnm.Print_Area" localSheetId="27">'24'!$B$1:$I$28</definedName>
    <definedName name="_xlnm.Print_Area" localSheetId="28">'25'!$B$1:$I$28</definedName>
    <definedName name="_xlnm.Print_Area" localSheetId="29">'26'!$B$1:$I$28</definedName>
    <definedName name="_xlnm.Print_Area" localSheetId="30">'27'!$B$1:$I$28</definedName>
    <definedName name="_xlnm.Print_Area" localSheetId="31">'28'!$B$1:$I$28</definedName>
    <definedName name="_xlnm.Print_Area" localSheetId="32">'29'!$B$1:$I$28</definedName>
    <definedName name="_xlnm.Print_Area" localSheetId="33">'30'!$B$1:$I$28</definedName>
    <definedName name="_xlnm.Print_Area" localSheetId="34">'31'!$B$1:$I$28</definedName>
    <definedName name="_xlnm.Print_Area" localSheetId="35">'32'!$B$1:$I$28</definedName>
    <definedName name="_xlnm.Print_Area" localSheetId="36">'33'!$B$1:$I$28</definedName>
    <definedName name="_xlnm.Print_Area" localSheetId="37">'34'!$B$1:$I$28</definedName>
    <definedName name="_xlnm.Print_Area" localSheetId="38">'35'!$B$1:$I$28</definedName>
    <definedName name="_xlnm.Print_Area" localSheetId="1">admon!$A$1:$AF$19</definedName>
    <definedName name="_xlnm.Print_Area" localSheetId="2">PLANILLA!$A$1:$AI$27</definedName>
    <definedName name="_xlnm.Print_Area" localSheetId="0">Portada!$B$1:$G$41</definedName>
    <definedName name="ASESORIA">#REF!</definedName>
    <definedName name="CAPACITACION">#REF!</definedName>
    <definedName name="CONSULTORIA">#REF!</definedName>
    <definedName name="detal">[1]BALANCE!$A$2:$F$33</definedName>
    <definedName name="MERCADEO">#REF!</definedName>
    <definedName name="pasivo">#REF!</definedName>
    <definedName name="PRESELECCION">#REF!</definedName>
    <definedName name="PROFILES">#REF!</definedName>
    <definedName name="PRUEBA">#REF!</definedName>
    <definedName name="PYGMAR">#REF!</definedName>
    <definedName name="SISTEMAS">#REF!</definedName>
  </definedNames>
  <calcPr calcId="152511"/>
</workbook>
</file>

<file path=xl/calcChain.xml><?xml version="1.0" encoding="utf-8"?>
<calcChain xmlns="http://schemas.openxmlformats.org/spreadsheetml/2006/main">
  <c r="AG22" i="13" l="1"/>
  <c r="AF22" i="13"/>
  <c r="AE22" i="13"/>
  <c r="V22" i="13"/>
  <c r="U22" i="13"/>
  <c r="AG16" i="13"/>
  <c r="AG23" i="13" s="1"/>
  <c r="AF16" i="13"/>
  <c r="AF23" i="13" s="1"/>
  <c r="AE16" i="13"/>
  <c r="AE23" i="13" s="1"/>
  <c r="V16" i="13"/>
  <c r="U16" i="13"/>
  <c r="E12" i="44" l="1"/>
  <c r="B2" i="13"/>
  <c r="I15" i="53"/>
  <c r="I14" i="53"/>
  <c r="I13" i="53"/>
  <c r="C6" i="53"/>
  <c r="I5" i="53"/>
  <c r="G5" i="53"/>
  <c r="C5" i="53"/>
  <c r="B5" i="53"/>
  <c r="I15" i="52"/>
  <c r="I14" i="52"/>
  <c r="I13" i="52"/>
  <c r="I5" i="52"/>
  <c r="G5" i="52"/>
  <c r="C6" i="52"/>
  <c r="C5" i="52"/>
  <c r="B5" i="52"/>
  <c r="I15" i="51"/>
  <c r="I14" i="51"/>
  <c r="I13" i="51"/>
  <c r="C6" i="51"/>
  <c r="I5" i="51"/>
  <c r="G5" i="51"/>
  <c r="C5" i="51"/>
  <c r="B5" i="51"/>
  <c r="I15" i="50"/>
  <c r="I14" i="50"/>
  <c r="I13" i="50"/>
  <c r="C6" i="50"/>
  <c r="I5" i="50"/>
  <c r="G5" i="50"/>
  <c r="C5" i="50"/>
  <c r="B5" i="50"/>
  <c r="I15" i="49"/>
  <c r="I14" i="49"/>
  <c r="I13" i="49"/>
  <c r="C6" i="49"/>
  <c r="I5" i="49"/>
  <c r="G5" i="49"/>
  <c r="C5" i="49"/>
  <c r="B5" i="49"/>
  <c r="I15" i="48"/>
  <c r="I14" i="48"/>
  <c r="I13" i="48"/>
  <c r="C6" i="48"/>
  <c r="I5" i="48"/>
  <c r="G5" i="48"/>
  <c r="C5" i="48"/>
  <c r="B5" i="48"/>
  <c r="I15" i="47"/>
  <c r="I14" i="47"/>
  <c r="I13" i="47"/>
  <c r="C6" i="47"/>
  <c r="I5" i="47"/>
  <c r="G5" i="47"/>
  <c r="C5" i="47"/>
  <c r="B5" i="47"/>
  <c r="I15" i="46"/>
  <c r="I14" i="46"/>
  <c r="I13" i="46"/>
  <c r="C6" i="46"/>
  <c r="I5" i="46"/>
  <c r="G5" i="46"/>
  <c r="C5" i="46"/>
  <c r="B5" i="46"/>
  <c r="I15" i="45"/>
  <c r="I14" i="45"/>
  <c r="I13" i="45"/>
  <c r="C6" i="45"/>
  <c r="I5" i="45"/>
  <c r="G5" i="45"/>
  <c r="C5" i="45"/>
  <c r="B5" i="45"/>
  <c r="I15" i="44"/>
  <c r="I14" i="44"/>
  <c r="I13" i="44"/>
  <c r="C6" i="44"/>
  <c r="I5" i="44"/>
  <c r="G5" i="44"/>
  <c r="C5" i="44"/>
  <c r="B5" i="44"/>
  <c r="I15" i="43"/>
  <c r="I14" i="43"/>
  <c r="I13" i="43"/>
  <c r="C6" i="43"/>
  <c r="I5" i="43"/>
  <c r="G5" i="43"/>
  <c r="C5" i="43"/>
  <c r="B5" i="43"/>
  <c r="I15" i="42"/>
  <c r="I14" i="42"/>
  <c r="I13" i="42"/>
  <c r="I5" i="42"/>
  <c r="G5" i="42"/>
  <c r="C6" i="42"/>
  <c r="C5" i="42"/>
  <c r="B5" i="42"/>
  <c r="I15" i="41"/>
  <c r="I14" i="41"/>
  <c r="I13" i="41"/>
  <c r="C6" i="41"/>
  <c r="I5" i="41"/>
  <c r="G5" i="41"/>
  <c r="C5" i="41"/>
  <c r="B5" i="41"/>
  <c r="I15" i="40"/>
  <c r="I14" i="40"/>
  <c r="I13" i="40"/>
  <c r="I5" i="40"/>
  <c r="G5" i="40"/>
  <c r="C6" i="40"/>
  <c r="C5" i="40"/>
  <c r="B5" i="40"/>
  <c r="I15" i="39"/>
  <c r="I14" i="39"/>
  <c r="I13" i="39"/>
  <c r="I5" i="39"/>
  <c r="G5" i="39"/>
  <c r="C6" i="39"/>
  <c r="C5" i="39"/>
  <c r="B5" i="39"/>
  <c r="I15" i="38"/>
  <c r="I14" i="38"/>
  <c r="I13" i="38"/>
  <c r="I5" i="38"/>
  <c r="G5" i="38"/>
  <c r="C6" i="38"/>
  <c r="C5" i="38"/>
  <c r="B5" i="38"/>
  <c r="I15" i="37"/>
  <c r="I14" i="37"/>
  <c r="I13" i="37"/>
  <c r="I5" i="37"/>
  <c r="G5" i="37"/>
  <c r="C6" i="37"/>
  <c r="C5" i="37"/>
  <c r="B5" i="37"/>
  <c r="I15" i="36"/>
  <c r="I14" i="36"/>
  <c r="I13" i="36"/>
  <c r="C6" i="36"/>
  <c r="I5" i="36"/>
  <c r="G5" i="36"/>
  <c r="C5" i="36"/>
  <c r="B5" i="36"/>
  <c r="B10" i="53"/>
  <c r="I6" i="53"/>
  <c r="G6" i="53"/>
  <c r="B1" i="53"/>
  <c r="D24" i="53" s="1"/>
  <c r="B10" i="52"/>
  <c r="I6" i="52"/>
  <c r="G6" i="52"/>
  <c r="B1" i="52"/>
  <c r="D24" i="52" s="1"/>
  <c r="B10" i="51"/>
  <c r="I6" i="51"/>
  <c r="G6" i="51"/>
  <c r="B1" i="51"/>
  <c r="D24" i="51" s="1"/>
  <c r="B10" i="50"/>
  <c r="I6" i="50"/>
  <c r="G6" i="50"/>
  <c r="B1" i="50"/>
  <c r="D24" i="50" s="1"/>
  <c r="B10" i="49"/>
  <c r="I6" i="49"/>
  <c r="G6" i="49"/>
  <c r="B1" i="49"/>
  <c r="D24" i="49" s="1"/>
  <c r="B10" i="48"/>
  <c r="I6" i="48"/>
  <c r="G6" i="48"/>
  <c r="B1" i="48"/>
  <c r="D24" i="48" s="1"/>
  <c r="B10" i="47"/>
  <c r="I6" i="47"/>
  <c r="G6" i="47"/>
  <c r="B1" i="47"/>
  <c r="D24" i="47" s="1"/>
  <c r="B10" i="46"/>
  <c r="I6" i="46"/>
  <c r="G6" i="46"/>
  <c r="B1" i="46"/>
  <c r="D24" i="46"/>
  <c r="B10" i="45"/>
  <c r="I6" i="45"/>
  <c r="G6" i="45"/>
  <c r="B1" i="45"/>
  <c r="D24" i="45" s="1"/>
  <c r="B10" i="44"/>
  <c r="I6" i="44"/>
  <c r="G6" i="44"/>
  <c r="B1" i="44"/>
  <c r="D24" i="44" s="1"/>
  <c r="B10" i="43"/>
  <c r="I6" i="43"/>
  <c r="G6" i="43"/>
  <c r="B1" i="43"/>
  <c r="D24" i="43" s="1"/>
  <c r="B10" i="42"/>
  <c r="I6" i="42"/>
  <c r="G6" i="42"/>
  <c r="B1" i="42"/>
  <c r="D24" i="42" s="1"/>
  <c r="B10" i="41"/>
  <c r="I6" i="41"/>
  <c r="G6" i="41"/>
  <c r="B1" i="41"/>
  <c r="D24" i="41" s="1"/>
  <c r="B10" i="40"/>
  <c r="I6" i="40"/>
  <c r="G6" i="40"/>
  <c r="B1" i="40"/>
  <c r="D24" i="40" s="1"/>
  <c r="B10" i="39"/>
  <c r="I6" i="39"/>
  <c r="G6" i="39"/>
  <c r="B1" i="39"/>
  <c r="D24" i="39"/>
  <c r="B10" i="38"/>
  <c r="I6" i="38"/>
  <c r="G6" i="38"/>
  <c r="B1" i="38"/>
  <c r="D24" i="38" s="1"/>
  <c r="B10" i="37"/>
  <c r="I6" i="37"/>
  <c r="G6" i="37"/>
  <c r="B1" i="37"/>
  <c r="D24" i="37" s="1"/>
  <c r="B10" i="36"/>
  <c r="I6" i="36"/>
  <c r="G6" i="36"/>
  <c r="B1" i="36"/>
  <c r="D24" i="36" s="1"/>
  <c r="I15" i="33"/>
  <c r="I14" i="33"/>
  <c r="I13" i="33"/>
  <c r="C6" i="33"/>
  <c r="I5" i="33"/>
  <c r="G5" i="33"/>
  <c r="C5" i="33"/>
  <c r="B5" i="33"/>
  <c r="B10" i="34"/>
  <c r="B10" i="33"/>
  <c r="B10" i="32"/>
  <c r="B10" i="31"/>
  <c r="B10" i="30"/>
  <c r="B10" i="29"/>
  <c r="B10" i="28"/>
  <c r="B10" i="27"/>
  <c r="B10" i="26"/>
  <c r="B10" i="25"/>
  <c r="B10" i="24"/>
  <c r="B10" i="23"/>
  <c r="B10" i="22"/>
  <c r="B10" i="21"/>
  <c r="B10" i="20"/>
  <c r="B10" i="19"/>
  <c r="G6" i="28"/>
  <c r="G6" i="23"/>
  <c r="E12" i="34"/>
  <c r="E12" i="53"/>
  <c r="E12" i="52"/>
  <c r="E12" i="51"/>
  <c r="E12" i="50"/>
  <c r="R6" i="13"/>
  <c r="R13" i="13" s="1"/>
  <c r="E12" i="49"/>
  <c r="E12" i="48"/>
  <c r="E12" i="47"/>
  <c r="E12" i="46"/>
  <c r="E12" i="45"/>
  <c r="E12" i="43"/>
  <c r="E12" i="41"/>
  <c r="E12" i="40"/>
  <c r="E12" i="39"/>
  <c r="E12" i="38"/>
  <c r="E12" i="37"/>
  <c r="E12" i="32"/>
  <c r="B1" i="13"/>
  <c r="W17" i="32"/>
  <c r="V17" i="32"/>
  <c r="U17" i="32"/>
  <c r="T17" i="32"/>
  <c r="S17" i="32"/>
  <c r="R17" i="32"/>
  <c r="Q17" i="32"/>
  <c r="P17" i="32"/>
  <c r="O17" i="32"/>
  <c r="N17" i="32"/>
  <c r="M17" i="32"/>
  <c r="L17" i="32"/>
  <c r="W17" i="31"/>
  <c r="V17" i="31"/>
  <c r="U17" i="31"/>
  <c r="T17" i="31"/>
  <c r="S17" i="31"/>
  <c r="R17" i="31"/>
  <c r="Q17" i="31"/>
  <c r="P17" i="31"/>
  <c r="O17" i="31"/>
  <c r="N17" i="31"/>
  <c r="M17" i="31"/>
  <c r="L17" i="31"/>
  <c r="W17" i="30"/>
  <c r="V17" i="30"/>
  <c r="U17" i="30"/>
  <c r="T17" i="30"/>
  <c r="S17" i="30"/>
  <c r="R17" i="30"/>
  <c r="Q17" i="30"/>
  <c r="P17" i="30"/>
  <c r="O17" i="30"/>
  <c r="N17" i="30"/>
  <c r="M17" i="30"/>
  <c r="L17" i="30"/>
  <c r="W17" i="29"/>
  <c r="V17" i="29"/>
  <c r="U17" i="29"/>
  <c r="T17" i="29"/>
  <c r="S17" i="29"/>
  <c r="R17" i="29"/>
  <c r="Q17" i="29"/>
  <c r="P17" i="29"/>
  <c r="O17" i="29"/>
  <c r="N17" i="29"/>
  <c r="M17" i="29"/>
  <c r="L17" i="29"/>
  <c r="W17" i="28"/>
  <c r="V17" i="28"/>
  <c r="U17" i="28"/>
  <c r="T17" i="28"/>
  <c r="S17" i="28"/>
  <c r="R17" i="28"/>
  <c r="Q17" i="28"/>
  <c r="P17" i="28"/>
  <c r="O17" i="28"/>
  <c r="N17" i="28"/>
  <c r="M17" i="28"/>
  <c r="L17" i="28"/>
  <c r="W17" i="27"/>
  <c r="V17" i="27"/>
  <c r="U17" i="27"/>
  <c r="T17" i="27"/>
  <c r="S17" i="27"/>
  <c r="R17" i="27"/>
  <c r="Q17" i="27"/>
  <c r="P17" i="27"/>
  <c r="O17" i="27"/>
  <c r="N17" i="27"/>
  <c r="M17" i="27"/>
  <c r="L17" i="27"/>
  <c r="W17" i="26"/>
  <c r="V17" i="26"/>
  <c r="U17" i="26"/>
  <c r="T17" i="26"/>
  <c r="S17" i="26"/>
  <c r="R17" i="26"/>
  <c r="Q17" i="26"/>
  <c r="P17" i="26"/>
  <c r="O17" i="26"/>
  <c r="N17" i="26"/>
  <c r="M17" i="26"/>
  <c r="L17" i="26"/>
  <c r="W17" i="25"/>
  <c r="V17" i="25"/>
  <c r="U17" i="25"/>
  <c r="T17" i="25"/>
  <c r="S17" i="25"/>
  <c r="R17" i="25"/>
  <c r="Q17" i="25"/>
  <c r="P17" i="25"/>
  <c r="O17" i="25"/>
  <c r="N17" i="25"/>
  <c r="M17" i="25"/>
  <c r="L17" i="25"/>
  <c r="W17" i="24"/>
  <c r="V17" i="24"/>
  <c r="U17" i="24"/>
  <c r="T17" i="24"/>
  <c r="S17" i="24"/>
  <c r="R17" i="24"/>
  <c r="Q17" i="24"/>
  <c r="P17" i="24"/>
  <c r="O17" i="24"/>
  <c r="N17" i="24"/>
  <c r="M17" i="24"/>
  <c r="L17" i="24"/>
  <c r="W17" i="23"/>
  <c r="V17" i="23"/>
  <c r="U17" i="23"/>
  <c r="T17" i="23"/>
  <c r="S17" i="23"/>
  <c r="R17" i="23"/>
  <c r="Q17" i="23"/>
  <c r="P17" i="23"/>
  <c r="O17" i="23"/>
  <c r="N17" i="23"/>
  <c r="M17" i="23"/>
  <c r="L17" i="23"/>
  <c r="W17" i="22"/>
  <c r="V17" i="22"/>
  <c r="U17" i="22"/>
  <c r="T17" i="22"/>
  <c r="S17" i="22"/>
  <c r="R17" i="22"/>
  <c r="Q17" i="22"/>
  <c r="P17" i="22"/>
  <c r="O17" i="22"/>
  <c r="N17" i="22"/>
  <c r="M17" i="22"/>
  <c r="L17" i="22"/>
  <c r="W17" i="21"/>
  <c r="V17" i="21"/>
  <c r="U17" i="21"/>
  <c r="T17" i="21"/>
  <c r="S17" i="21"/>
  <c r="R17" i="21"/>
  <c r="Q17" i="21"/>
  <c r="P17" i="21"/>
  <c r="O17" i="21"/>
  <c r="N17" i="21"/>
  <c r="M17" i="21"/>
  <c r="L17" i="21"/>
  <c r="W17" i="20"/>
  <c r="V17" i="20"/>
  <c r="U17" i="20"/>
  <c r="T17" i="20"/>
  <c r="S17" i="20"/>
  <c r="R17" i="20"/>
  <c r="Q17" i="20"/>
  <c r="P17" i="20"/>
  <c r="O17" i="20"/>
  <c r="N17" i="20"/>
  <c r="M17" i="20"/>
  <c r="L17" i="20"/>
  <c r="W17" i="19"/>
  <c r="V17" i="19"/>
  <c r="U17" i="19"/>
  <c r="T17" i="19"/>
  <c r="S17" i="19"/>
  <c r="R17" i="19"/>
  <c r="Q17" i="19"/>
  <c r="P17" i="19"/>
  <c r="O17" i="19"/>
  <c r="N17" i="19"/>
  <c r="M17" i="19"/>
  <c r="L17" i="19"/>
  <c r="M16" i="14"/>
  <c r="N16" i="14"/>
  <c r="O16" i="14"/>
  <c r="P16" i="14"/>
  <c r="Q16" i="14"/>
  <c r="R16" i="14"/>
  <c r="S16" i="14"/>
  <c r="T16" i="14"/>
  <c r="U16" i="14"/>
  <c r="V16" i="14"/>
  <c r="W16" i="14"/>
  <c r="L16" i="14"/>
  <c r="I3" i="13"/>
  <c r="I15" i="34"/>
  <c r="I14" i="34"/>
  <c r="I13" i="34"/>
  <c r="I5" i="34"/>
  <c r="G5" i="34"/>
  <c r="C6" i="34"/>
  <c r="C5" i="34"/>
  <c r="B5" i="34"/>
  <c r="I6" i="34"/>
  <c r="G6" i="34"/>
  <c r="B1" i="34"/>
  <c r="D24" i="34" s="1"/>
  <c r="I6" i="33"/>
  <c r="G6" i="33"/>
  <c r="B1" i="33"/>
  <c r="D24" i="33" s="1"/>
  <c r="I15" i="32"/>
  <c r="I14" i="32"/>
  <c r="I13" i="32"/>
  <c r="C6" i="32"/>
  <c r="I5" i="32"/>
  <c r="G5" i="32"/>
  <c r="C5" i="32"/>
  <c r="B5" i="32"/>
  <c r="I6" i="32"/>
  <c r="G6" i="32"/>
  <c r="B1" i="32"/>
  <c r="D24" i="32" s="1"/>
  <c r="I15" i="31"/>
  <c r="I14" i="31"/>
  <c r="I13" i="31"/>
  <c r="I5" i="31"/>
  <c r="G5" i="31"/>
  <c r="C6" i="31"/>
  <c r="C5" i="31"/>
  <c r="B5" i="31"/>
  <c r="I6" i="31"/>
  <c r="G6" i="31"/>
  <c r="B1" i="31"/>
  <c r="D24" i="31" s="1"/>
  <c r="I15" i="30"/>
  <c r="I14" i="30"/>
  <c r="I13" i="30"/>
  <c r="I5" i="30"/>
  <c r="G5" i="30"/>
  <c r="C6" i="30"/>
  <c r="C5" i="30"/>
  <c r="B5" i="30"/>
  <c r="I6" i="30"/>
  <c r="G6" i="30"/>
  <c r="B1" i="30"/>
  <c r="D24" i="30" s="1"/>
  <c r="I15" i="29"/>
  <c r="I14" i="29"/>
  <c r="I13" i="29"/>
  <c r="I5" i="29"/>
  <c r="G5" i="29"/>
  <c r="C6" i="29"/>
  <c r="C5" i="29"/>
  <c r="B5" i="29"/>
  <c r="I6" i="29"/>
  <c r="G6" i="29"/>
  <c r="B1" i="29"/>
  <c r="D24" i="29" s="1"/>
  <c r="I15" i="28"/>
  <c r="I14" i="28"/>
  <c r="I13" i="28"/>
  <c r="I5" i="28"/>
  <c r="G5" i="28"/>
  <c r="C6" i="28"/>
  <c r="C5" i="28"/>
  <c r="B5" i="28"/>
  <c r="I6" i="28"/>
  <c r="B1" i="28"/>
  <c r="D24" i="28"/>
  <c r="I15" i="27"/>
  <c r="I14" i="27"/>
  <c r="I13" i="27"/>
  <c r="C6" i="27"/>
  <c r="I5" i="27"/>
  <c r="G5" i="27"/>
  <c r="C5" i="27"/>
  <c r="B5" i="27"/>
  <c r="I6" i="27"/>
  <c r="G6" i="27"/>
  <c r="B1" i="27"/>
  <c r="D24" i="27"/>
  <c r="I15" i="26"/>
  <c r="I14" i="26"/>
  <c r="I13" i="26"/>
  <c r="I5" i="26"/>
  <c r="G5" i="26"/>
  <c r="C6" i="26"/>
  <c r="C5" i="26"/>
  <c r="B5" i="26"/>
  <c r="I6" i="26"/>
  <c r="G6" i="26"/>
  <c r="B1" i="26"/>
  <c r="D24" i="26"/>
  <c r="I15" i="25"/>
  <c r="I14" i="25"/>
  <c r="I13" i="25"/>
  <c r="I5" i="25"/>
  <c r="G5" i="25"/>
  <c r="C6" i="25"/>
  <c r="C5" i="25"/>
  <c r="B5" i="25"/>
  <c r="I6" i="25"/>
  <c r="G6" i="25"/>
  <c r="B1" i="25"/>
  <c r="D24" i="25"/>
  <c r="I15" i="24"/>
  <c r="I14" i="24"/>
  <c r="I13" i="24"/>
  <c r="I5" i="24"/>
  <c r="G5" i="24"/>
  <c r="C6" i="24"/>
  <c r="C5" i="24"/>
  <c r="B5" i="24"/>
  <c r="I6" i="24"/>
  <c r="G6" i="24"/>
  <c r="B1" i="24"/>
  <c r="D24" i="24"/>
  <c r="I15" i="23"/>
  <c r="I14" i="23"/>
  <c r="I13" i="23"/>
  <c r="C6" i="23"/>
  <c r="I5" i="23"/>
  <c r="G5" i="23"/>
  <c r="C5" i="23"/>
  <c r="B5" i="23"/>
  <c r="I6" i="23"/>
  <c r="B1" i="23"/>
  <c r="D24" i="23" s="1"/>
  <c r="I15" i="22"/>
  <c r="I14" i="22"/>
  <c r="I13" i="22"/>
  <c r="I5" i="22"/>
  <c r="G5" i="22"/>
  <c r="C6" i="22"/>
  <c r="C5" i="22"/>
  <c r="B5" i="22"/>
  <c r="I6" i="22"/>
  <c r="G6" i="22"/>
  <c r="B1" i="22"/>
  <c r="D24" i="22" s="1"/>
  <c r="I15" i="21"/>
  <c r="I14" i="21"/>
  <c r="I13" i="21"/>
  <c r="I5" i="21"/>
  <c r="G5" i="21"/>
  <c r="C6" i="21"/>
  <c r="C5" i="21"/>
  <c r="B5" i="21"/>
  <c r="I6" i="21"/>
  <c r="G6" i="21"/>
  <c r="B1" i="21"/>
  <c r="D24" i="21" s="1"/>
  <c r="I15" i="20"/>
  <c r="I14" i="20"/>
  <c r="I13" i="20"/>
  <c r="C6" i="20"/>
  <c r="I5" i="20"/>
  <c r="G5" i="20"/>
  <c r="C5" i="20"/>
  <c r="B5" i="20"/>
  <c r="I6" i="20"/>
  <c r="G6" i="20"/>
  <c r="B1" i="20"/>
  <c r="D24" i="20" s="1"/>
  <c r="I15" i="19"/>
  <c r="I14" i="19"/>
  <c r="I13" i="19"/>
  <c r="C6" i="19"/>
  <c r="I5" i="19"/>
  <c r="G5" i="19"/>
  <c r="C5" i="19"/>
  <c r="B5" i="19"/>
  <c r="I6" i="19"/>
  <c r="G6" i="19"/>
  <c r="B1" i="19"/>
  <c r="D24" i="19" s="1"/>
  <c r="S6" i="13"/>
  <c r="S14" i="13" s="1"/>
  <c r="AD15" i="16"/>
  <c r="X15" i="16"/>
  <c r="T15" i="16"/>
  <c r="S15" i="16"/>
  <c r="Q13" i="16"/>
  <c r="P13" i="16"/>
  <c r="L13" i="16"/>
  <c r="O13" i="16"/>
  <c r="W13" i="16"/>
  <c r="Q12" i="16"/>
  <c r="P12" i="16"/>
  <c r="L12" i="16"/>
  <c r="O12" i="16"/>
  <c r="W12" i="16"/>
  <c r="Q11" i="16"/>
  <c r="P11" i="16"/>
  <c r="L11" i="16"/>
  <c r="O11" i="16"/>
  <c r="W11" i="16"/>
  <c r="Q10" i="16"/>
  <c r="P10" i="16"/>
  <c r="L10" i="16"/>
  <c r="O10" i="16"/>
  <c r="W10" i="16"/>
  <c r="Q9" i="16"/>
  <c r="P9" i="16"/>
  <c r="L9" i="16"/>
  <c r="O9" i="16"/>
  <c r="W9" i="16"/>
  <c r="Q8" i="16"/>
  <c r="P8" i="16"/>
  <c r="L8" i="16"/>
  <c r="O8" i="16"/>
  <c r="W8" i="16"/>
  <c r="B8" i="16"/>
  <c r="Q7" i="16"/>
  <c r="R7" i="16"/>
  <c r="U7" i="16"/>
  <c r="Y7" i="16"/>
  <c r="P7" i="16"/>
  <c r="L7" i="16"/>
  <c r="O7" i="16"/>
  <c r="W7" i="16"/>
  <c r="R6" i="16"/>
  <c r="E3" i="16"/>
  <c r="I15" i="14"/>
  <c r="I13" i="14"/>
  <c r="B5" i="14"/>
  <c r="I6" i="14"/>
  <c r="G6" i="14"/>
  <c r="I5" i="14"/>
  <c r="G5" i="14"/>
  <c r="C5" i="14"/>
  <c r="B1" i="14"/>
  <c r="V23" i="13"/>
  <c r="U23" i="13"/>
  <c r="E12" i="31"/>
  <c r="L22" i="13"/>
  <c r="N22" i="13" s="1"/>
  <c r="L21" i="13"/>
  <c r="N21" i="13" s="1"/>
  <c r="L20" i="13"/>
  <c r="P20" i="13" s="1"/>
  <c r="Y20" i="13" s="1"/>
  <c r="E12" i="28" s="1"/>
  <c r="L19" i="13"/>
  <c r="N19" i="13" s="1"/>
  <c r="L18" i="13"/>
  <c r="N18" i="13" s="1"/>
  <c r="Z18" i="13" s="1"/>
  <c r="L15" i="13"/>
  <c r="P15" i="13" s="1"/>
  <c r="Y15" i="13" s="1"/>
  <c r="E12" i="25" s="1"/>
  <c r="L14" i="13"/>
  <c r="P14" i="13" s="1"/>
  <c r="Y14" i="13" s="1"/>
  <c r="E12" i="24" s="1"/>
  <c r="L13" i="13"/>
  <c r="N13" i="13" s="1"/>
  <c r="L12" i="13"/>
  <c r="P12" i="13" s="1"/>
  <c r="Y12" i="13" s="1"/>
  <c r="E12" i="22" s="1"/>
  <c r="E3" i="13"/>
  <c r="L8" i="13"/>
  <c r="P8" i="13" s="1"/>
  <c r="Y8" i="13" s="1"/>
  <c r="L9" i="13"/>
  <c r="N9" i="13" s="1"/>
  <c r="Z9" i="13" s="1"/>
  <c r="E13" i="19" s="1"/>
  <c r="E11" i="19"/>
  <c r="L10" i="13"/>
  <c r="P10" i="13" s="1"/>
  <c r="Y10" i="13" s="1"/>
  <c r="E12" i="20" s="1"/>
  <c r="L11" i="13"/>
  <c r="P11" i="13" s="1"/>
  <c r="Y11" i="13" s="1"/>
  <c r="E12" i="21" s="1"/>
  <c r="B9" i="13"/>
  <c r="R8" i="16"/>
  <c r="U8" i="16"/>
  <c r="R9" i="16"/>
  <c r="U9" i="16"/>
  <c r="R10" i="16"/>
  <c r="U10" i="16"/>
  <c r="R11" i="16"/>
  <c r="U11" i="16"/>
  <c r="Y11" i="16"/>
  <c r="R12" i="16"/>
  <c r="U12" i="16"/>
  <c r="Y12" i="16"/>
  <c r="AA12" i="16"/>
  <c r="R13" i="16"/>
  <c r="U13" i="16"/>
  <c r="N7" i="16"/>
  <c r="V7" i="16"/>
  <c r="N8" i="16"/>
  <c r="V8" i="16"/>
  <c r="N9" i="16"/>
  <c r="V9" i="16"/>
  <c r="N10" i="16"/>
  <c r="V10" i="16"/>
  <c r="N11" i="16"/>
  <c r="V11" i="16"/>
  <c r="N12" i="16"/>
  <c r="V12" i="16"/>
  <c r="N13" i="16"/>
  <c r="V13" i="16"/>
  <c r="D24" i="14"/>
  <c r="Y9" i="16"/>
  <c r="AA9" i="16"/>
  <c r="AB12" i="16"/>
  <c r="Z12" i="16"/>
  <c r="AI12" i="16"/>
  <c r="AH9" i="16"/>
  <c r="Z9" i="16"/>
  <c r="E13" i="49"/>
  <c r="E11" i="49"/>
  <c r="E11" i="45"/>
  <c r="E12" i="42"/>
  <c r="E11" i="41"/>
  <c r="E12" i="33"/>
  <c r="E11" i="14"/>
  <c r="Y8" i="16"/>
  <c r="U15" i="16"/>
  <c r="AA11" i="16"/>
  <c r="AB11" i="16"/>
  <c r="Z11" i="16"/>
  <c r="AI11" i="16"/>
  <c r="AH11" i="16"/>
  <c r="AJ11" i="16"/>
  <c r="V15" i="16"/>
  <c r="AI7" i="16"/>
  <c r="AA7" i="16"/>
  <c r="Z7" i="16"/>
  <c r="AH7" i="16"/>
  <c r="AB7" i="16"/>
  <c r="Y10" i="16"/>
  <c r="E11" i="34"/>
  <c r="E11" i="50"/>
  <c r="E13" i="50"/>
  <c r="AB9" i="16"/>
  <c r="AE9" i="16"/>
  <c r="AF9" i="16"/>
  <c r="AH12" i="16"/>
  <c r="AJ12" i="16"/>
  <c r="W15" i="16"/>
  <c r="E11" i="46"/>
  <c r="E13" i="46"/>
  <c r="E11" i="48"/>
  <c r="E13" i="48"/>
  <c r="E11" i="43"/>
  <c r="E13" i="43"/>
  <c r="E11" i="44"/>
  <c r="E13" i="44"/>
  <c r="E11" i="47"/>
  <c r="E13" i="47"/>
  <c r="E11" i="53"/>
  <c r="E13" i="53"/>
  <c r="E11" i="39"/>
  <c r="E13" i="39"/>
  <c r="AJ9" i="16"/>
  <c r="Y13" i="16"/>
  <c r="E11" i="40"/>
  <c r="E13" i="40"/>
  <c r="E11" i="37"/>
  <c r="E13" i="37"/>
  <c r="E11" i="52"/>
  <c r="E13" i="52"/>
  <c r="AI9" i="16"/>
  <c r="AE12" i="16"/>
  <c r="AF12" i="16"/>
  <c r="E12" i="36"/>
  <c r="E11" i="38"/>
  <c r="E13" i="38"/>
  <c r="E11" i="33"/>
  <c r="E13" i="33"/>
  <c r="E13" i="41"/>
  <c r="E11" i="42"/>
  <c r="E13" i="42"/>
  <c r="E11" i="51"/>
  <c r="E13" i="51"/>
  <c r="E13" i="45"/>
  <c r="AH10" i="16"/>
  <c r="AJ10" i="16"/>
  <c r="AI10" i="16"/>
  <c r="Z10" i="16"/>
  <c r="AA10" i="16"/>
  <c r="AB10" i="16"/>
  <c r="Z8" i="16"/>
  <c r="AI8" i="16"/>
  <c r="AB8" i="16"/>
  <c r="AH8" i="16"/>
  <c r="AJ8" i="16"/>
  <c r="AA8" i="16"/>
  <c r="E11" i="36"/>
  <c r="E13" i="36"/>
  <c r="AH13" i="16"/>
  <c r="AJ13" i="16"/>
  <c r="AI13" i="16"/>
  <c r="AA13" i="16"/>
  <c r="AB13" i="16"/>
  <c r="Z13" i="16"/>
  <c r="AJ7" i="16"/>
  <c r="AE11" i="16"/>
  <c r="AF11" i="16"/>
  <c r="AI15" i="16"/>
  <c r="Y15" i="16"/>
  <c r="E13" i="32"/>
  <c r="Z15" i="16"/>
  <c r="AE7" i="16"/>
  <c r="AB15" i="16"/>
  <c r="E11" i="32"/>
  <c r="AA15" i="16"/>
  <c r="AF7" i="16"/>
  <c r="AH15" i="16"/>
  <c r="AE8" i="16"/>
  <c r="AF8" i="16"/>
  <c r="AE10" i="16"/>
  <c r="AF10" i="16"/>
  <c r="AJ15" i="16"/>
  <c r="AE13" i="16"/>
  <c r="AF13" i="16"/>
  <c r="AE15" i="16"/>
  <c r="AF15" i="16"/>
  <c r="N11" i="13" l="1"/>
  <c r="X11" i="13" s="1"/>
  <c r="E11" i="21" s="1"/>
  <c r="R18" i="13"/>
  <c r="R8" i="13"/>
  <c r="P13" i="13"/>
  <c r="Y13" i="13" s="1"/>
  <c r="E12" i="23" s="1"/>
  <c r="P18" i="13"/>
  <c r="Y18" i="13" s="1"/>
  <c r="E12" i="26" s="1"/>
  <c r="S21" i="13"/>
  <c r="R21" i="13"/>
  <c r="R11" i="13"/>
  <c r="R14" i="13"/>
  <c r="E6" i="24" s="1"/>
  <c r="E13" i="26"/>
  <c r="S9" i="13"/>
  <c r="N8" i="13"/>
  <c r="Z8" i="13" s="1"/>
  <c r="E13" i="14" s="1"/>
  <c r="N15" i="13"/>
  <c r="X15" i="13" s="1"/>
  <c r="E11" i="25" s="1"/>
  <c r="P21" i="13"/>
  <c r="Y21" i="13" s="1"/>
  <c r="E12" i="29" s="1"/>
  <c r="N20" i="13"/>
  <c r="X18" i="13"/>
  <c r="X19" i="13"/>
  <c r="E11" i="27" s="1"/>
  <c r="Z19" i="13"/>
  <c r="E13" i="27" s="1"/>
  <c r="Z21" i="13"/>
  <c r="E13" i="29" s="1"/>
  <c r="X21" i="13"/>
  <c r="E11" i="29" s="1"/>
  <c r="N12" i="13"/>
  <c r="Z12" i="13" s="1"/>
  <c r="E13" i="22" s="1"/>
  <c r="P19" i="13"/>
  <c r="Y19" i="13" s="1"/>
  <c r="E12" i="27" s="1"/>
  <c r="P22" i="13"/>
  <c r="N14" i="13"/>
  <c r="X13" i="13"/>
  <c r="E11" i="23" s="1"/>
  <c r="Z13" i="13"/>
  <c r="E13" i="23" s="1"/>
  <c r="Z11" i="13"/>
  <c r="E13" i="21" s="1"/>
  <c r="N10" i="13"/>
  <c r="P9" i="13"/>
  <c r="Y9" i="13" s="1"/>
  <c r="E12" i="19" s="1"/>
  <c r="E6" i="38"/>
  <c r="E6" i="43"/>
  <c r="E12" i="14"/>
  <c r="S13" i="13"/>
  <c r="W13" i="13" s="1"/>
  <c r="S8" i="13"/>
  <c r="W8" i="13" s="1"/>
  <c r="S20" i="13"/>
  <c r="E6" i="52"/>
  <c r="E6" i="40"/>
  <c r="S18" i="13"/>
  <c r="S10" i="13"/>
  <c r="S11" i="13"/>
  <c r="S19" i="13"/>
  <c r="S12" i="13"/>
  <c r="E10" i="51"/>
  <c r="E21" i="51" s="1"/>
  <c r="S15" i="13"/>
  <c r="E6" i="26"/>
  <c r="W18" i="13"/>
  <c r="R19" i="13"/>
  <c r="R9" i="13"/>
  <c r="R10" i="13"/>
  <c r="R15" i="13"/>
  <c r="R20" i="13"/>
  <c r="R12" i="13"/>
  <c r="E6" i="14"/>
  <c r="Z15" i="13" l="1"/>
  <c r="E13" i="25" s="1"/>
  <c r="Y22" i="13"/>
  <c r="E12" i="30" s="1"/>
  <c r="E6" i="21"/>
  <c r="E11" i="26"/>
  <c r="W9" i="13"/>
  <c r="Y16" i="13"/>
  <c r="E13" i="34"/>
  <c r="Z20" i="13"/>
  <c r="X20" i="13"/>
  <c r="E11" i="28" s="1"/>
  <c r="W14" i="13"/>
  <c r="E10" i="24" s="1"/>
  <c r="X12" i="13"/>
  <c r="E11" i="22" s="1"/>
  <c r="E6" i="27"/>
  <c r="E13" i="31"/>
  <c r="E11" i="31"/>
  <c r="Z14" i="13"/>
  <c r="E13" i="24" s="1"/>
  <c r="X14" i="13"/>
  <c r="E11" i="24" s="1"/>
  <c r="Z10" i="13"/>
  <c r="X10" i="13"/>
  <c r="E6" i="32"/>
  <c r="E6" i="51"/>
  <c r="E6" i="23"/>
  <c r="E6" i="25"/>
  <c r="E6" i="34"/>
  <c r="W20" i="13"/>
  <c r="E6" i="22"/>
  <c r="E6" i="20"/>
  <c r="E6" i="44"/>
  <c r="E6" i="36"/>
  <c r="E6" i="29"/>
  <c r="W21" i="13"/>
  <c r="E10" i="32"/>
  <c r="E21" i="32" s="1"/>
  <c r="E6" i="48"/>
  <c r="E6" i="30"/>
  <c r="AA13" i="13"/>
  <c r="AL13" i="13" s="1"/>
  <c r="E10" i="23"/>
  <c r="E21" i="23" s="1"/>
  <c r="E10" i="38"/>
  <c r="E21" i="38" s="1"/>
  <c r="E6" i="39"/>
  <c r="E6" i="33"/>
  <c r="E6" i="50"/>
  <c r="E6" i="37"/>
  <c r="E10" i="26"/>
  <c r="AA18" i="13"/>
  <c r="AL18" i="13" s="1"/>
  <c r="E6" i="49"/>
  <c r="AA8" i="13"/>
  <c r="AL8" i="13" s="1"/>
  <c r="E10" i="14"/>
  <c r="E21" i="14" s="1"/>
  <c r="E6" i="42"/>
  <c r="E6" i="31"/>
  <c r="E6" i="46"/>
  <c r="E10" i="43"/>
  <c r="E21" i="43" s="1"/>
  <c r="Y23" i="13" l="1"/>
  <c r="E6" i="19"/>
  <c r="W19" i="13"/>
  <c r="W22" i="13" s="1"/>
  <c r="E10" i="30" s="1"/>
  <c r="W11" i="13"/>
  <c r="E10" i="21" s="1"/>
  <c r="E21" i="21" s="1"/>
  <c r="E21" i="26"/>
  <c r="E13" i="28"/>
  <c r="Z22" i="13"/>
  <c r="E13" i="30" s="1"/>
  <c r="Z16" i="13"/>
  <c r="E21" i="24"/>
  <c r="W10" i="13"/>
  <c r="AA10" i="13" s="1"/>
  <c r="AL10" i="13" s="1"/>
  <c r="W15" i="13"/>
  <c r="AA15" i="13" s="1"/>
  <c r="AL15" i="13" s="1"/>
  <c r="X16" i="13"/>
  <c r="X22" i="13"/>
  <c r="E11" i="30" s="1"/>
  <c r="E6" i="47"/>
  <c r="E6" i="45"/>
  <c r="E10" i="44"/>
  <c r="E21" i="44" s="1"/>
  <c r="E6" i="53"/>
  <c r="AC13" i="13"/>
  <c r="AA14" i="13"/>
  <c r="E11" i="20"/>
  <c r="E13" i="20"/>
  <c r="W12" i="13"/>
  <c r="E10" i="22" s="1"/>
  <c r="E21" i="22" s="1"/>
  <c r="E6" i="28"/>
  <c r="E10" i="52"/>
  <c r="E21" i="52" s="1"/>
  <c r="E6" i="41"/>
  <c r="AK18" i="13"/>
  <c r="AM18" i="13"/>
  <c r="AB18" i="13"/>
  <c r="AC18" i="13"/>
  <c r="I11" i="26" s="1"/>
  <c r="I11" i="32"/>
  <c r="AC8" i="13"/>
  <c r="AM8" i="13"/>
  <c r="AK8" i="13"/>
  <c r="AK13" i="13"/>
  <c r="AM13" i="13"/>
  <c r="AB13" i="13"/>
  <c r="I10" i="51"/>
  <c r="I11" i="51"/>
  <c r="I11" i="38"/>
  <c r="E10" i="40"/>
  <c r="E21" i="40" s="1"/>
  <c r="AB8" i="13"/>
  <c r="E10" i="34"/>
  <c r="E21" i="34" s="1"/>
  <c r="E10" i="53"/>
  <c r="E21" i="53" s="1"/>
  <c r="I11" i="52"/>
  <c r="E10" i="36"/>
  <c r="E21" i="36" s="1"/>
  <c r="E10" i="29"/>
  <c r="E21" i="29" s="1"/>
  <c r="AA21" i="13"/>
  <c r="AL21" i="13" s="1"/>
  <c r="E10" i="19"/>
  <c r="E21" i="19" s="1"/>
  <c r="AA9" i="13"/>
  <c r="AL9" i="13" s="1"/>
  <c r="E10" i="48"/>
  <c r="E21" i="48" s="1"/>
  <c r="E10" i="46"/>
  <c r="E21" i="46" s="1"/>
  <c r="E10" i="42"/>
  <c r="E21" i="42" s="1"/>
  <c r="E10" i="49"/>
  <c r="E21" i="49" s="1"/>
  <c r="E10" i="39"/>
  <c r="E21" i="39" s="1"/>
  <c r="AA19" i="13"/>
  <c r="AL19" i="13" s="1"/>
  <c r="AL22" i="13" s="1"/>
  <c r="E10" i="37"/>
  <c r="E21" i="37" s="1"/>
  <c r="E10" i="41"/>
  <c r="E21" i="41" s="1"/>
  <c r="E10" i="31"/>
  <c r="E21" i="31" s="1"/>
  <c r="E10" i="28"/>
  <c r="AA20" i="13"/>
  <c r="AL20" i="13" s="1"/>
  <c r="E10" i="45"/>
  <c r="E21" i="45" s="1"/>
  <c r="E10" i="50"/>
  <c r="E21" i="50" s="1"/>
  <c r="E10" i="33"/>
  <c r="E21" i="33" s="1"/>
  <c r="AM14" i="13" l="1"/>
  <c r="AL14" i="13"/>
  <c r="E10" i="25"/>
  <c r="E21" i="25" s="1"/>
  <c r="E10" i="27"/>
  <c r="E21" i="27" s="1"/>
  <c r="AA11" i="13"/>
  <c r="X23" i="13"/>
  <c r="Z23" i="13"/>
  <c r="AA22" i="13"/>
  <c r="W16" i="13"/>
  <c r="W23" i="13" s="1"/>
  <c r="E21" i="30"/>
  <c r="E21" i="28"/>
  <c r="AD13" i="13"/>
  <c r="I12" i="23" s="1"/>
  <c r="E10" i="20"/>
  <c r="E21" i="20" s="1"/>
  <c r="AD8" i="13"/>
  <c r="AH8" i="13" s="1"/>
  <c r="AD18" i="13"/>
  <c r="AB14" i="13"/>
  <c r="AC14" i="13"/>
  <c r="I11" i="24" s="1"/>
  <c r="AA12" i="13"/>
  <c r="E10" i="47"/>
  <c r="E21" i="47" s="1"/>
  <c r="AK14" i="13"/>
  <c r="I12" i="51"/>
  <c r="I21" i="51" s="1"/>
  <c r="I22" i="51" s="1"/>
  <c r="AC15" i="13"/>
  <c r="I11" i="25" s="1"/>
  <c r="I11" i="23"/>
  <c r="I12" i="32"/>
  <c r="I11" i="45"/>
  <c r="I11" i="36"/>
  <c r="I11" i="33"/>
  <c r="AK15" i="13"/>
  <c r="AM15" i="13"/>
  <c r="AB15" i="13"/>
  <c r="AK19" i="13"/>
  <c r="AM19" i="13"/>
  <c r="AC19" i="13"/>
  <c r="I11" i="27" s="1"/>
  <c r="AB19" i="13"/>
  <c r="I11" i="49"/>
  <c r="I10" i="48"/>
  <c r="I10" i="52"/>
  <c r="I11" i="50"/>
  <c r="AK20" i="13"/>
  <c r="AM20" i="13"/>
  <c r="AC20" i="13"/>
  <c r="I11" i="28" s="1"/>
  <c r="AB20" i="13"/>
  <c r="I11" i="43"/>
  <c r="AM12" i="13"/>
  <c r="AK10" i="13"/>
  <c r="AM10" i="13"/>
  <c r="AC10" i="13"/>
  <c r="I11" i="20" s="1"/>
  <c r="AB10" i="13"/>
  <c r="I11" i="41"/>
  <c r="I11" i="37"/>
  <c r="I11" i="42"/>
  <c r="AK9" i="13"/>
  <c r="AM9" i="13"/>
  <c r="AC9" i="13"/>
  <c r="AB9" i="13"/>
  <c r="I11" i="34"/>
  <c r="I10" i="40"/>
  <c r="I11" i="40"/>
  <c r="I11" i="31"/>
  <c r="AK21" i="13"/>
  <c r="AM21" i="13"/>
  <c r="AB21" i="13"/>
  <c r="AC21" i="13"/>
  <c r="I11" i="29" s="1"/>
  <c r="I11" i="53"/>
  <c r="I12" i="38"/>
  <c r="AN13" i="13"/>
  <c r="I10" i="45"/>
  <c r="I12" i="43"/>
  <c r="I10" i="49"/>
  <c r="AN8" i="13"/>
  <c r="I10" i="32"/>
  <c r="I10" i="37"/>
  <c r="I10" i="26"/>
  <c r="I10" i="14"/>
  <c r="I10" i="23"/>
  <c r="I11" i="14"/>
  <c r="AN18" i="13"/>
  <c r="I10" i="43"/>
  <c r="I10" i="38"/>
  <c r="I11" i="46"/>
  <c r="AB11" i="13" l="1"/>
  <c r="I10" i="21" s="1"/>
  <c r="AL11" i="13"/>
  <c r="AN14" i="13"/>
  <c r="AB12" i="13"/>
  <c r="I10" i="22" s="1"/>
  <c r="AL12" i="13"/>
  <c r="AA16" i="13"/>
  <c r="AA23" i="13" s="1"/>
  <c r="AD9" i="13"/>
  <c r="I12" i="19" s="1"/>
  <c r="AM11" i="13"/>
  <c r="AM16" i="13" s="1"/>
  <c r="AC11" i="13"/>
  <c r="I11" i="21" s="1"/>
  <c r="AK11" i="13"/>
  <c r="AH13" i="13"/>
  <c r="AI13" i="13" s="1"/>
  <c r="AK22" i="13"/>
  <c r="AB22" i="13"/>
  <c r="I10" i="30" s="1"/>
  <c r="AD15" i="13"/>
  <c r="I12" i="25" s="1"/>
  <c r="AD14" i="13"/>
  <c r="I12" i="24" s="1"/>
  <c r="AM22" i="13"/>
  <c r="I21" i="23"/>
  <c r="I22" i="23" s="1"/>
  <c r="AD21" i="13"/>
  <c r="I12" i="29" s="1"/>
  <c r="AK12" i="13"/>
  <c r="I12" i="26"/>
  <c r="I21" i="26" s="1"/>
  <c r="I22" i="26" s="1"/>
  <c r="AD20" i="13"/>
  <c r="I12" i="28" s="1"/>
  <c r="AC22" i="13"/>
  <c r="I11" i="30" s="1"/>
  <c r="AD19" i="13"/>
  <c r="I12" i="27" s="1"/>
  <c r="I11" i="44"/>
  <c r="I12" i="53"/>
  <c r="I10" i="24"/>
  <c r="AC12" i="13"/>
  <c r="I11" i="47"/>
  <c r="I12" i="44"/>
  <c r="AD10" i="13"/>
  <c r="I12" i="31"/>
  <c r="I12" i="34"/>
  <c r="I21" i="38"/>
  <c r="I22" i="38" s="1"/>
  <c r="I11" i="39"/>
  <c r="I10" i="36"/>
  <c r="I12" i="37"/>
  <c r="I21" i="37" s="1"/>
  <c r="I22" i="37" s="1"/>
  <c r="I11" i="19"/>
  <c r="I12" i="14"/>
  <c r="I21" i="14" s="1"/>
  <c r="I22" i="14" s="1"/>
  <c r="I21" i="43"/>
  <c r="I22" i="43" s="1"/>
  <c r="I12" i="39"/>
  <c r="I10" i="34"/>
  <c r="I10" i="53"/>
  <c r="AN10" i="13"/>
  <c r="I12" i="36"/>
  <c r="I12" i="42"/>
  <c r="I21" i="32"/>
  <c r="I22" i="32" s="1"/>
  <c r="AN9" i="13"/>
  <c r="I12" i="52"/>
  <c r="I21" i="52" s="1"/>
  <c r="I22" i="52" s="1"/>
  <c r="I12" i="41"/>
  <c r="AN21" i="13"/>
  <c r="I10" i="29"/>
  <c r="AN20" i="13"/>
  <c r="I12" i="50"/>
  <c r="I10" i="46"/>
  <c r="I12" i="46"/>
  <c r="I10" i="33"/>
  <c r="I10" i="20"/>
  <c r="AN19" i="13"/>
  <c r="AN15" i="13"/>
  <c r="I10" i="25"/>
  <c r="I10" i="28"/>
  <c r="I12" i="33"/>
  <c r="AH18" i="13"/>
  <c r="I10" i="39"/>
  <c r="I11" i="48"/>
  <c r="I10" i="41"/>
  <c r="I10" i="44"/>
  <c r="I10" i="50"/>
  <c r="I10" i="19"/>
  <c r="I10" i="42"/>
  <c r="I10" i="27"/>
  <c r="AI8" i="13"/>
  <c r="I10" i="31"/>
  <c r="AB16" i="13" l="1"/>
  <c r="AB23" i="13" s="1"/>
  <c r="AL16" i="13"/>
  <c r="AL23" i="13" s="1"/>
  <c r="AD12" i="13"/>
  <c r="I12" i="22" s="1"/>
  <c r="I21" i="24"/>
  <c r="I22" i="24" s="1"/>
  <c r="AD11" i="13"/>
  <c r="AM23" i="13"/>
  <c r="AK16" i="13"/>
  <c r="AK23" i="13" s="1"/>
  <c r="AN11" i="13"/>
  <c r="AH14" i="13"/>
  <c r="AI14" i="13" s="1"/>
  <c r="I12" i="20"/>
  <c r="I21" i="20" s="1"/>
  <c r="I22" i="20" s="1"/>
  <c r="AN22" i="13"/>
  <c r="AD22" i="13"/>
  <c r="AI18" i="13"/>
  <c r="AN12" i="13"/>
  <c r="AC16" i="13"/>
  <c r="AC23" i="13" s="1"/>
  <c r="I21" i="31"/>
  <c r="I22" i="31" s="1"/>
  <c r="I11" i="22"/>
  <c r="I21" i="53"/>
  <c r="I22" i="53" s="1"/>
  <c r="I10" i="47"/>
  <c r="I12" i="47"/>
  <c r="I21" i="19"/>
  <c r="I22" i="19" s="1"/>
  <c r="AH9" i="13"/>
  <c r="I21" i="27"/>
  <c r="I22" i="27" s="1"/>
  <c r="AH10" i="13"/>
  <c r="AI10" i="13" s="1"/>
  <c r="I21" i="36"/>
  <c r="I22" i="36" s="1"/>
  <c r="AH19" i="13"/>
  <c r="AI19" i="13" s="1"/>
  <c r="I12" i="40"/>
  <c r="I21" i="40" s="1"/>
  <c r="I22" i="40" s="1"/>
  <c r="I21" i="34"/>
  <c r="I22" i="34" s="1"/>
  <c r="I21" i="44"/>
  <c r="I22" i="44" s="1"/>
  <c r="I12" i="45"/>
  <c r="I21" i="45" s="1"/>
  <c r="I22" i="45" s="1"/>
  <c r="I21" i="42"/>
  <c r="I22" i="42" s="1"/>
  <c r="I21" i="41"/>
  <c r="I22" i="41" s="1"/>
  <c r="I21" i="39"/>
  <c r="I22" i="39" s="1"/>
  <c r="I21" i="50"/>
  <c r="I22" i="50" s="1"/>
  <c r="AH21" i="13"/>
  <c r="AI21" i="13" s="1"/>
  <c r="I21" i="29"/>
  <c r="I22" i="29" s="1"/>
  <c r="I21" i="33"/>
  <c r="I22" i="33" s="1"/>
  <c r="AH15" i="13"/>
  <c r="AI15" i="13" s="1"/>
  <c r="AH20" i="13"/>
  <c r="AI20" i="13" s="1"/>
  <c r="I12" i="49"/>
  <c r="I21" i="49" s="1"/>
  <c r="I22" i="49" s="1"/>
  <c r="I21" i="28"/>
  <c r="I22" i="28" s="1"/>
  <c r="AH12" i="13"/>
  <c r="I21" i="46"/>
  <c r="I22" i="46" s="1"/>
  <c r="I12" i="48"/>
  <c r="I21" i="48" s="1"/>
  <c r="I22" i="48" s="1"/>
  <c r="I21" i="25"/>
  <c r="I22" i="25" s="1"/>
  <c r="AD16" i="13" l="1"/>
  <c r="AN16" i="13"/>
  <c r="AN23" i="13" s="1"/>
  <c r="AD23" i="13"/>
  <c r="I12" i="21"/>
  <c r="I21" i="21" s="1"/>
  <c r="I22" i="21" s="1"/>
  <c r="AH11" i="13"/>
  <c r="AI11" i="13" s="1"/>
  <c r="I12" i="30"/>
  <c r="I21" i="30" s="1"/>
  <c r="I22" i="30" s="1"/>
  <c r="I21" i="22"/>
  <c r="I22" i="22" s="1"/>
  <c r="AI9" i="13"/>
  <c r="AH16" i="13"/>
  <c r="AH22" i="13"/>
  <c r="AI22" i="13"/>
  <c r="I21" i="47"/>
  <c r="I22" i="47" s="1"/>
  <c r="AI12" i="13"/>
  <c r="AI16" i="13" l="1"/>
  <c r="AI23" i="13" s="1"/>
  <c r="AH23" i="13"/>
</calcChain>
</file>

<file path=xl/sharedStrings.xml><?xml version="1.0" encoding="utf-8"?>
<sst xmlns="http://schemas.openxmlformats.org/spreadsheetml/2006/main" count="1545" uniqueCount="140">
  <si>
    <t>AL</t>
  </si>
  <si>
    <t>PERIODO DE PAGO</t>
  </si>
  <si>
    <t xml:space="preserve">RETENCIONES LEGALES </t>
  </si>
  <si>
    <t>TOTAL DE DEDUCCIONES</t>
  </si>
  <si>
    <t xml:space="preserve">TOTAL LIQUIDO A RECIBIR </t>
  </si>
  <si>
    <t>No.</t>
  </si>
  <si>
    <t>NOMBRE</t>
  </si>
  <si>
    <t># ISSS</t>
  </si>
  <si>
    <t>AFP No.</t>
  </si>
  <si>
    <t>NOMBRE AFP</t>
  </si>
  <si>
    <t>CARGO</t>
  </si>
  <si>
    <t>FECHA DE INGRESO</t>
  </si>
  <si>
    <t xml:space="preserve">ISSS  3% </t>
  </si>
  <si>
    <t>RENTA</t>
  </si>
  <si>
    <t>ISSS</t>
  </si>
  <si>
    <t>TOTALES</t>
  </si>
  <si>
    <t>Valor hora normal</t>
  </si>
  <si>
    <t>Valor h. extra Diurna</t>
  </si>
  <si>
    <t>Valor h. extra Nocturna</t>
  </si>
  <si>
    <t>SALARIO MENSUAL</t>
  </si>
  <si>
    <t>TOTAL INGRESO BASE MENSUAL</t>
  </si>
  <si>
    <t>DUI</t>
  </si>
  <si>
    <t>NIT</t>
  </si>
  <si>
    <t>ANTICIPO</t>
  </si>
  <si>
    <t>CODIGO</t>
  </si>
  <si>
    <t xml:space="preserve"> AFP 6.25% </t>
  </si>
  <si>
    <t>Recibo de Nomina</t>
  </si>
  <si>
    <t>Dias</t>
  </si>
  <si>
    <t>Mes</t>
  </si>
  <si>
    <t>al</t>
  </si>
  <si>
    <t>PERCEPCIONES</t>
  </si>
  <si>
    <t>DEDUCCIONES</t>
  </si>
  <si>
    <t>Concepto</t>
  </si>
  <si>
    <t>Importe</t>
  </si>
  <si>
    <t>Isss</t>
  </si>
  <si>
    <t>Afp</t>
  </si>
  <si>
    <t>Renta</t>
  </si>
  <si>
    <t>Suma percepciones</t>
  </si>
  <si>
    <t>Suma deducciones</t>
  </si>
  <si>
    <t>Neto a pagar</t>
  </si>
  <si>
    <t>Firma del empleado</t>
  </si>
  <si>
    <t>001</t>
  </si>
  <si>
    <t>002</t>
  </si>
  <si>
    <t>007</t>
  </si>
  <si>
    <t>HACIENDA DE LOS MIRANDA, S.A. DE C.V.</t>
  </si>
  <si>
    <t>Representante legal</t>
  </si>
  <si>
    <t xml:space="preserve">Telefono </t>
  </si>
  <si>
    <t>Fax</t>
  </si>
  <si>
    <t>Celular</t>
  </si>
  <si>
    <t>Responsable del despacho</t>
  </si>
  <si>
    <t>Gerente:</t>
  </si>
  <si>
    <t>Jose Eliazar Quintanilla Benitez</t>
  </si>
  <si>
    <t>Telefono y fax :</t>
  </si>
  <si>
    <t>503-22236386</t>
  </si>
  <si>
    <t>503-78229506</t>
  </si>
  <si>
    <t>003</t>
  </si>
  <si>
    <t>004</t>
  </si>
  <si>
    <t>005</t>
  </si>
  <si>
    <t>006</t>
  </si>
  <si>
    <t>008</t>
  </si>
  <si>
    <t>009</t>
  </si>
  <si>
    <t>010</t>
  </si>
  <si>
    <t>011</t>
  </si>
  <si>
    <t>012</t>
  </si>
  <si>
    <t>Confia</t>
  </si>
  <si>
    <t>SALARIO DEL MES</t>
  </si>
  <si>
    <t>No Horas Extra Diurnas</t>
  </si>
  <si>
    <t>No Horas Extra nocturna</t>
  </si>
  <si>
    <t>DEVENGADO EN EL MES</t>
  </si>
  <si>
    <t>Horas extra Diurnas</t>
  </si>
  <si>
    <t>Otros</t>
  </si>
  <si>
    <t>CUOTAS PATRONALES</t>
  </si>
  <si>
    <t>AFP</t>
  </si>
  <si>
    <t>TOTAL</t>
  </si>
  <si>
    <t>OTROS</t>
  </si>
  <si>
    <t xml:space="preserve">Recibi de la empresa </t>
  </si>
  <si>
    <t xml:space="preserve">DEL PERIODO </t>
  </si>
  <si>
    <t>ALPERIODO</t>
  </si>
  <si>
    <t>Horas extra diurna</t>
  </si>
  <si>
    <t>Horas extra nocturna</t>
  </si>
  <si>
    <t>Anticipo</t>
  </si>
  <si>
    <t>Prestamos</t>
  </si>
  <si>
    <t xml:space="preserve">Periodo de pago </t>
  </si>
  <si>
    <t>PLANILLA DE SALARIO PERSONAL ADMINISTRATIVO</t>
  </si>
  <si>
    <t>Silvia Margarita Alvarado</t>
  </si>
  <si>
    <t>Rudy Cear Miranda Gonzalez</t>
  </si>
  <si>
    <t>Fiorella Miranda de Dutriz</t>
  </si>
  <si>
    <t>Olga Ines Miranda de Vilanova</t>
  </si>
  <si>
    <t xml:space="preserve">Sonia del Carmen Guzman </t>
  </si>
  <si>
    <t>Ana Del Carmen Munguia Umaña</t>
  </si>
  <si>
    <t>Maristela  Gina Miranda Gonzalez</t>
  </si>
  <si>
    <t>Cargo</t>
  </si>
  <si>
    <t>PRESTAMO</t>
  </si>
  <si>
    <t>La cantidad neta que este documento se refiere, estando conforme con las percepciones y deducciones que se detallan y firmo para dar fe de mi conformidad.</t>
  </si>
  <si>
    <t>HISTORIA DEL TRABAJADOR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</si>
  <si>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</si>
  <si>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</si>
  <si>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</si>
  <si>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</si>
  <si>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</si>
  <si>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</si>
  <si>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</si>
  <si>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</si>
  <si>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</si>
  <si>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</si>
  <si>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</si>
  <si>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</si>
  <si>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</si>
  <si>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DEDUCCIONES</t>
  </si>
  <si>
    <t>NETO A RECIBIR</t>
  </si>
  <si>
    <t>Dias de falta</t>
  </si>
  <si>
    <t>Dias Feriados</t>
  </si>
  <si>
    <t>Honorario</t>
  </si>
  <si>
    <t>Dias Feriado</t>
  </si>
  <si>
    <t xml:space="preserve">Dia Feriado </t>
  </si>
  <si>
    <t xml:space="preserve">RENTA </t>
  </si>
  <si>
    <t>HECTOR FUENTES ALVAREZ</t>
  </si>
  <si>
    <t>ORLANDO FLORES LETONA</t>
  </si>
  <si>
    <t>RICARDO SUAREZ LEMUS</t>
  </si>
  <si>
    <t>JORGE AQUINO SANCHEZ</t>
  </si>
  <si>
    <t>CARLOS LUNA MENDEZ</t>
  </si>
  <si>
    <t>FAUSTO LOPEZ GOMEZ</t>
  </si>
  <si>
    <t>MARIO ABARCA SALAZAR</t>
  </si>
  <si>
    <t>OTTO MOLINA CRUZ</t>
  </si>
  <si>
    <t>SUB TOTAL ADMINISTRACION</t>
  </si>
  <si>
    <t>JAIME PEREZ RUIZ</t>
  </si>
  <si>
    <t>TOMAS PARADA LUNA</t>
  </si>
  <si>
    <t>SONIA PERLA DE SERRANO</t>
  </si>
  <si>
    <t>SUB TOTAL VENTAS</t>
  </si>
  <si>
    <t>SALARIO QUINCENA</t>
  </si>
  <si>
    <t>DEVENGADO EN LA QUINCENA</t>
  </si>
  <si>
    <t>PLANILLA DE SALARIO PAGOS QUINCENALES</t>
  </si>
  <si>
    <t>DEPTO ADMINISTRACION</t>
  </si>
  <si>
    <t>DEPTO VENTAS</t>
  </si>
  <si>
    <t>CRECER</t>
  </si>
  <si>
    <t>CONFIA</t>
  </si>
  <si>
    <t>NOMBRE ALUMNO</t>
  </si>
  <si>
    <r>
      <t xml:space="preserve">Despacho Quintanilla &amp; Asociados
</t>
    </r>
    <r>
      <rPr>
        <b/>
        <i/>
        <sz val="11"/>
        <rFont val="ITC Officina Sans Book"/>
      </rPr>
      <t>AUDITORES CONSULTORES, CONTABILIDADES</t>
    </r>
  </si>
  <si>
    <t>EDUARDO SANCHEZ TORRES</t>
  </si>
  <si>
    <t>INSAFORP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</si>
</sst>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[$$-409]* #,##0.00_ ;_-[$$-409]* \-#,##0.00\ ;_-[$$-409]* &quot;-&quot;??_ ;_-@_ "/>
    <numFmt numFmtId="166" formatCode="0;[Red]0"/>
    <numFmt numFmtId="167" formatCode="dd\-mm\-yy"/>
    <numFmt numFmtId="168" formatCode="_-[$€]* #,##0.00_-;\-[$€]* #,##0.00_-;_-[$€]* &quot;-&quot;??_-;_-@_-"/>
    <numFmt numFmtId="169" formatCode="&quot;ª\&quot;&quot;ª\&quot;\:&quot;¹\&quot;&quot;¹\&quot;\:&quot;·\&quot;\ "/>
    <numFmt numFmtId="170" formatCode="General_)"/>
    <numFmt numFmtId="171" formatCode="&quot;DM&quot;#,##0;[Red]\-&quot;DM&quot;#,##0"/>
    <numFmt numFmtId="172" formatCode="&quot;DM&quot;#,##0.00;[Red]\-&quot;DM&quot;#,##0.00"/>
    <numFmt numFmtId="173" formatCode="0.0"/>
    <numFmt numFmtId="174" formatCode="[$-80A]d&quot; de &quot;mmmm&quot; de &quot;yyyy;@"/>
  </numFmts>
  <fonts count="50">
    <font>
      <sz val="10"/>
      <name val="Arial"/>
    </font>
    <font>
      <sz val="6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G Omega"/>
      <family val="2"/>
    </font>
    <font>
      <sz val="8"/>
      <name val="Bookman Old Style"/>
      <family val="1"/>
    </font>
    <font>
      <b/>
      <sz val="8"/>
      <name val="CG Omega"/>
    </font>
    <font>
      <b/>
      <sz val="8"/>
      <name val="CG Omega"/>
      <family val="2"/>
    </font>
    <font>
      <sz val="10"/>
      <name val="Arial"/>
      <family val="2"/>
    </font>
    <font>
      <sz val="6"/>
      <name val="CG Omeg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i/>
      <sz val="24"/>
      <name val="ITC Officina Sans Book"/>
    </font>
    <font>
      <b/>
      <i/>
      <sz val="11"/>
      <name val="ITC Officina Sans Book"/>
    </font>
    <font>
      <b/>
      <sz val="12"/>
      <name val="ITC Officina Sans Book"/>
      <family val="2"/>
    </font>
    <font>
      <sz val="12"/>
      <name val="ITC Officina Sans Book"/>
      <family val="2"/>
    </font>
    <font>
      <b/>
      <i/>
      <u/>
      <sz val="16"/>
      <name val="ITC Officina Sans Book"/>
    </font>
    <font>
      <b/>
      <i/>
      <sz val="20"/>
      <name val="ITC Officina Sans Book"/>
    </font>
    <font>
      <b/>
      <i/>
      <sz val="12"/>
      <name val="ITC Officina Sans Book"/>
    </font>
    <font>
      <b/>
      <i/>
      <sz val="12"/>
      <name val="ITC Officina Sans Book"/>
      <family val="2"/>
    </font>
    <font>
      <b/>
      <i/>
      <sz val="16"/>
      <name val="ITC Officina Sans Book"/>
    </font>
    <font>
      <b/>
      <sz val="10"/>
      <name val="ITC Officina Sans Book"/>
      <family val="2"/>
    </font>
    <font>
      <b/>
      <i/>
      <u/>
      <sz val="12"/>
      <name val="ITC Officina Sans Book"/>
    </font>
    <font>
      <i/>
      <sz val="12"/>
      <name val="ITC Officina Sans Book"/>
    </font>
    <font>
      <sz val="10"/>
      <name val="ITC Officina Sans Book"/>
      <family val="2"/>
    </font>
    <font>
      <sz val="7"/>
      <name val="Small Fonts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6"/>
      <color indexed="57"/>
      <name val="Arial"/>
      <family val="2"/>
    </font>
    <font>
      <sz val="16"/>
      <name val="Arial"/>
      <family val="2"/>
    </font>
    <font>
      <sz val="10"/>
      <name val="CG Omega"/>
      <family val="2"/>
    </font>
    <font>
      <sz val="10"/>
      <name val="Bookman Old Style"/>
      <family val="1"/>
    </font>
    <font>
      <sz val="10"/>
      <name val="CG Omega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G Omega"/>
      <family val="2"/>
    </font>
    <font>
      <sz val="9"/>
      <name val="Bookman Old Style"/>
      <family val="1"/>
    </font>
    <font>
      <b/>
      <sz val="9"/>
      <name val="CG Omega"/>
    </font>
    <font>
      <b/>
      <sz val="9"/>
      <name val="CG Omega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168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37" fontId="30" fillId="0" borderId="0"/>
    <xf numFmtId="169" fontId="31" fillId="0" borderId="0"/>
    <xf numFmtId="0" fontId="9" fillId="0" borderId="0"/>
    <xf numFmtId="0" fontId="47" fillId="0" borderId="0"/>
    <xf numFmtId="1" fontId="32" fillId="0" borderId="0" applyBorder="0">
      <alignment horizontal="left" vertical="top" wrapText="1"/>
    </xf>
    <xf numFmtId="170" fontId="12" fillId="0" borderId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</cellStyleXfs>
  <cellXfs count="412">
    <xf numFmtId="0" fontId="0" fillId="0" borderId="0" xfId="0"/>
    <xf numFmtId="0" fontId="1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Protection="1"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  <xf numFmtId="0" fontId="1" fillId="0" borderId="0" xfId="0" applyFont="1" applyProtection="1"/>
    <xf numFmtId="4" fontId="1" fillId="0" borderId="0" xfId="0" applyNumberFormat="1" applyFont="1" applyProtection="1"/>
    <xf numFmtId="0" fontId="2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>
      <protection locked="0" hidden="1"/>
    </xf>
    <xf numFmtId="0" fontId="4" fillId="2" borderId="2" xfId="0" applyFont="1" applyFill="1" applyBorder="1" applyAlignment="1" applyProtection="1">
      <alignment horizontal="center" wrapText="1"/>
      <protection locked="0" hidden="1"/>
    </xf>
    <xf numFmtId="0" fontId="3" fillId="3" borderId="0" xfId="0" applyFont="1" applyFill="1" applyProtection="1"/>
    <xf numFmtId="0" fontId="4" fillId="2" borderId="3" xfId="0" applyFont="1" applyFill="1" applyBorder="1" applyAlignment="1" applyProtection="1">
      <alignment horizontal="center" wrapText="1"/>
      <protection locked="0" hidden="1"/>
    </xf>
    <xf numFmtId="15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3" fillId="2" borderId="4" xfId="0" applyNumberFormat="1" applyFont="1" applyFill="1" applyBorder="1" applyAlignment="1" applyProtection="1">
      <alignment horizontal="center"/>
      <protection locked="0" hidden="1"/>
    </xf>
    <xf numFmtId="0" fontId="4" fillId="3" borderId="5" xfId="0" applyFont="1" applyFill="1" applyBorder="1" applyAlignment="1" applyProtection="1">
      <alignment horizontal="center" wrapText="1"/>
    </xf>
    <xf numFmtId="4" fontId="4" fillId="3" borderId="5" xfId="0" applyNumberFormat="1" applyFont="1" applyFill="1" applyBorder="1" applyAlignment="1" applyProtection="1">
      <alignment horizontal="center" wrapText="1"/>
    </xf>
    <xf numFmtId="0" fontId="3" fillId="3" borderId="0" xfId="0" applyFont="1" applyFill="1" applyAlignment="1" applyProtection="1">
      <alignment wrapText="1"/>
    </xf>
    <xf numFmtId="4" fontId="5" fillId="2" borderId="5" xfId="0" applyNumberFormat="1" applyFont="1" applyFill="1" applyBorder="1" applyAlignment="1" applyProtection="1">
      <alignment horizontal="right" vertical="center" wrapText="1"/>
      <protection locked="0" hidden="1"/>
    </xf>
    <xf numFmtId="4" fontId="5" fillId="3" borderId="5" xfId="0" applyNumberFormat="1" applyFont="1" applyFill="1" applyBorder="1" applyAlignment="1" applyProtection="1">
      <alignment horizontal="right" vertical="center" wrapText="1"/>
    </xf>
    <xf numFmtId="1" fontId="8" fillId="3" borderId="5" xfId="0" applyNumberFormat="1" applyFont="1" applyFill="1" applyBorder="1" applyAlignment="1" applyProtection="1">
      <alignment horizontal="left" vertical="center"/>
    </xf>
    <xf numFmtId="4" fontId="8" fillId="3" borderId="5" xfId="0" applyNumberFormat="1" applyFont="1" applyFill="1" applyBorder="1" applyAlignment="1" applyProtection="1">
      <alignment horizontal="left" vertical="center" wrapText="1"/>
    </xf>
    <xf numFmtId="49" fontId="8" fillId="3" borderId="5" xfId="0" applyNumberFormat="1" applyFont="1" applyFill="1" applyBorder="1" applyAlignment="1" applyProtection="1">
      <alignment horizontal="left" vertical="center" wrapText="1"/>
    </xf>
    <xf numFmtId="4" fontId="8" fillId="3" borderId="5" xfId="0" applyNumberFormat="1" applyFont="1" applyFill="1" applyBorder="1" applyAlignment="1" applyProtection="1">
      <alignment horizontal="right" vertical="center" wrapText="1"/>
    </xf>
    <xf numFmtId="4" fontId="8" fillId="3" borderId="6" xfId="0" applyNumberFormat="1" applyFont="1" applyFill="1" applyBorder="1" applyAlignment="1" applyProtection="1">
      <alignment horizontal="center" vertical="center" wrapText="1"/>
    </xf>
    <xf numFmtId="15" fontId="8" fillId="3" borderId="5" xfId="0" applyNumberFormat="1" applyFont="1" applyFill="1" applyBorder="1" applyAlignment="1" applyProtection="1">
      <alignment horizontal="center" vertical="center" wrapText="1"/>
    </xf>
    <xf numFmtId="15" fontId="8" fillId="3" borderId="4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/>
    </xf>
    <xf numFmtId="1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4" fontId="1" fillId="0" borderId="0" xfId="0" applyNumberFormat="1" applyFont="1" applyBorder="1" applyProtection="1"/>
    <xf numFmtId="44" fontId="1" fillId="0" borderId="0" xfId="0" applyNumberFormat="1" applyFont="1" applyBorder="1" applyProtection="1"/>
    <xf numFmtId="0" fontId="3" fillId="0" borderId="0" xfId="0" applyFont="1" applyProtection="1"/>
    <xf numFmtId="1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" fontId="3" fillId="2" borderId="7" xfId="0" applyNumberFormat="1" applyFont="1" applyFill="1" applyBorder="1" applyAlignment="1" applyProtection="1">
      <alignment horizontal="center" wrapText="1"/>
      <protection locked="0" hidden="1"/>
    </xf>
    <xf numFmtId="1" fontId="1" fillId="2" borderId="0" xfId="0" applyNumberFormat="1" applyFont="1" applyFill="1" applyAlignment="1" applyProtection="1">
      <alignment horizontal="center"/>
      <protection locked="0" hidden="1"/>
    </xf>
    <xf numFmtId="1" fontId="4" fillId="2" borderId="2" xfId="0" applyNumberFormat="1" applyFont="1" applyFill="1" applyBorder="1" applyAlignment="1" applyProtection="1">
      <alignment horizontal="center" wrapText="1"/>
      <protection locked="0" hidden="1"/>
    </xf>
    <xf numFmtId="1" fontId="1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4" fillId="4" borderId="2" xfId="0" applyFont="1" applyFill="1" applyBorder="1" applyAlignment="1" applyProtection="1">
      <alignment horizontal="center"/>
      <protection locked="0" hidden="1"/>
    </xf>
    <xf numFmtId="0" fontId="4" fillId="4" borderId="2" xfId="0" applyFont="1" applyFill="1" applyBorder="1" applyProtection="1">
      <protection locked="0" hidden="1"/>
    </xf>
    <xf numFmtId="1" fontId="4" fillId="4" borderId="2" xfId="0" applyNumberFormat="1" applyFont="1" applyFill="1" applyBorder="1" applyProtection="1">
      <protection locked="0" hidden="1"/>
    </xf>
    <xf numFmtId="0" fontId="4" fillId="4" borderId="3" xfId="0" applyFont="1" applyFill="1" applyBorder="1" applyAlignment="1" applyProtection="1">
      <alignment horizontal="center" wrapText="1"/>
      <protection locked="0" hidden="1"/>
    </xf>
    <xf numFmtId="1" fontId="5" fillId="4" borderId="5" xfId="0" applyNumberFormat="1" applyFont="1" applyFill="1" applyBorder="1" applyAlignment="1" applyProtection="1">
      <alignment horizontal="center" vertical="center"/>
      <protection locked="0" hidden="1"/>
    </xf>
    <xf numFmtId="4" fontId="5" fillId="4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4" borderId="5" xfId="0" applyNumberFormat="1" applyFont="1" applyFill="1" applyBorder="1" applyAlignment="1" applyProtection="1">
      <alignment horizontal="left" vertical="center" wrapText="1"/>
      <protection locked="0" hidden="1"/>
    </xf>
    <xf numFmtId="0" fontId="6" fillId="4" borderId="5" xfId="0" applyFont="1" applyFill="1" applyBorder="1" applyAlignment="1" applyProtection="1">
      <alignment horizontal="center"/>
      <protection locked="0" hidden="1"/>
    </xf>
    <xf numFmtId="15" fontId="5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1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0" fontId="2" fillId="5" borderId="1" xfId="0" applyFont="1" applyFill="1" applyBorder="1" applyAlignment="1" applyProtection="1">
      <alignment horizontal="center" vertical="center"/>
      <protection locked="0" hidden="1"/>
    </xf>
    <xf numFmtId="0" fontId="4" fillId="5" borderId="8" xfId="0" applyFont="1" applyFill="1" applyBorder="1" applyProtection="1">
      <protection locked="0" hidden="1"/>
    </xf>
    <xf numFmtId="0" fontId="4" fillId="5" borderId="2" xfId="0" applyFont="1" applyFill="1" applyBorder="1" applyAlignment="1" applyProtection="1">
      <alignment horizontal="center" wrapText="1"/>
      <protection locked="0" hidden="1"/>
    </xf>
    <xf numFmtId="4" fontId="5" fillId="5" borderId="5" xfId="0" applyNumberFormat="1" applyFont="1" applyFill="1" applyBorder="1" applyAlignment="1" applyProtection="1">
      <alignment horizontal="right" vertical="center" wrapText="1"/>
    </xf>
    <xf numFmtId="15" fontId="5" fillId="2" borderId="5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Border="1" applyProtection="1"/>
    <xf numFmtId="1" fontId="1" fillId="0" borderId="0" xfId="0" applyNumberFormat="1" applyFont="1" applyBorder="1" applyAlignment="1" applyProtection="1">
      <alignment horizontal="center"/>
    </xf>
    <xf numFmtId="4" fontId="4" fillId="3" borderId="4" xfId="0" applyNumberFormat="1" applyFont="1" applyFill="1" applyBorder="1" applyAlignment="1" applyProtection="1">
      <alignment horizontal="right"/>
    </xf>
    <xf numFmtId="0" fontId="2" fillId="5" borderId="9" xfId="0" applyFont="1" applyFill="1" applyBorder="1" applyAlignment="1" applyProtection="1">
      <alignment horizontal="center" vertical="center"/>
      <protection locked="0" hidden="1"/>
    </xf>
    <xf numFmtId="166" fontId="6" fillId="4" borderId="6" xfId="0" applyNumberFormat="1" applyFont="1" applyFill="1" applyBorder="1" applyAlignment="1" applyProtection="1">
      <alignment horizontal="center"/>
      <protection locked="0" hidden="1"/>
    </xf>
    <xf numFmtId="4" fontId="10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5" applyFont="1" applyBorder="1"/>
    <xf numFmtId="0" fontId="9" fillId="0" borderId="0" xfId="5" applyBorder="1"/>
    <xf numFmtId="0" fontId="13" fillId="0" borderId="0" xfId="5" applyFont="1"/>
    <xf numFmtId="165" fontId="13" fillId="0" borderId="0" xfId="5" applyNumberFormat="1" applyFont="1"/>
    <xf numFmtId="0" fontId="9" fillId="0" borderId="0" xfId="5"/>
    <xf numFmtId="0" fontId="14" fillId="0" borderId="9" xfId="5" applyFont="1" applyBorder="1" applyAlignment="1">
      <alignment horizontal="center"/>
    </xf>
    <xf numFmtId="0" fontId="9" fillId="0" borderId="0" xfId="5" applyFont="1" applyBorder="1" applyAlignment="1">
      <alignment horizontal="center"/>
    </xf>
    <xf numFmtId="0" fontId="15" fillId="0" borderId="0" xfId="0" applyFont="1" applyAlignment="1" applyProtection="1">
      <alignment horizontal="left"/>
    </xf>
    <xf numFmtId="0" fontId="16" fillId="0" borderId="0" xfId="0" applyFont="1" applyProtection="1"/>
    <xf numFmtId="1" fontId="16" fillId="0" borderId="0" xfId="0" applyNumberFormat="1" applyFo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Protection="1"/>
    <xf numFmtId="0" fontId="15" fillId="0" borderId="0" xfId="0" applyFont="1" applyAlignment="1" applyProtection="1"/>
    <xf numFmtId="1" fontId="5" fillId="4" borderId="5" xfId="0" quotePrefix="1" applyNumberFormat="1" applyFont="1" applyFill="1" applyBorder="1" applyAlignment="1" applyProtection="1">
      <alignment horizontal="center" vertical="center"/>
      <protection locked="0" hidden="1"/>
    </xf>
    <xf numFmtId="49" fontId="5" fillId="4" borderId="5" xfId="0" quotePrefix="1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Fill="1" applyProtection="1">
      <protection locked="0" hidden="1"/>
    </xf>
    <xf numFmtId="0" fontId="3" fillId="0" borderId="0" xfId="0" applyFont="1" applyFill="1" applyProtection="1">
      <protection locked="0" hidden="1"/>
    </xf>
    <xf numFmtId="0" fontId="3" fillId="0" borderId="0" xfId="0" applyFont="1" applyFill="1" applyAlignment="1" applyProtection="1">
      <alignment wrapText="1"/>
      <protection locked="0" hidden="1"/>
    </xf>
    <xf numFmtId="0" fontId="4" fillId="0" borderId="0" xfId="0" applyFont="1" applyFill="1" applyProtection="1"/>
    <xf numFmtId="4" fontId="7" fillId="3" borderId="5" xfId="0" applyNumberFormat="1" applyFont="1" applyFill="1" applyBorder="1" applyAlignment="1" applyProtection="1">
      <alignment horizontal="right" vertical="center" wrapText="1"/>
    </xf>
    <xf numFmtId="4" fontId="4" fillId="3" borderId="5" xfId="0" applyNumberFormat="1" applyFont="1" applyFill="1" applyBorder="1" applyAlignment="1" applyProtection="1">
      <alignment horizontal="right"/>
    </xf>
    <xf numFmtId="0" fontId="19" fillId="0" borderId="0" xfId="0" applyFont="1"/>
    <xf numFmtId="0" fontId="20" fillId="0" borderId="0" xfId="0" applyFont="1"/>
    <xf numFmtId="0" fontId="20" fillId="6" borderId="10" xfId="0" applyFont="1" applyFill="1" applyBorder="1" applyAlignment="1">
      <alignment horizontal="left"/>
    </xf>
    <xf numFmtId="0" fontId="20" fillId="6" borderId="0" xfId="0" applyFont="1" applyFill="1" applyBorder="1"/>
    <xf numFmtId="0" fontId="20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167" fontId="19" fillId="0" borderId="0" xfId="0" applyNumberFormat="1" applyFont="1"/>
    <xf numFmtId="0" fontId="20" fillId="0" borderId="0" xfId="0" applyFont="1" applyAlignment="1">
      <alignment horizontal="left" indent="1"/>
    </xf>
    <xf numFmtId="0" fontId="19" fillId="6" borderId="0" xfId="0" applyFont="1" applyFill="1" applyBorder="1" applyAlignment="1">
      <alignment horizontal="right"/>
    </xf>
    <xf numFmtId="0" fontId="23" fillId="6" borderId="10" xfId="0" applyFont="1" applyFill="1" applyBorder="1"/>
    <xf numFmtId="0" fontId="23" fillId="6" borderId="0" xfId="0" applyFont="1" applyFill="1" applyBorder="1"/>
    <xf numFmtId="0" fontId="23" fillId="0" borderId="1" xfId="0" applyNumberFormat="1" applyFont="1" applyFill="1" applyBorder="1" applyAlignment="1">
      <alignment horizontal="center"/>
    </xf>
    <xf numFmtId="0" fontId="20" fillId="6" borderId="10" xfId="0" applyFont="1" applyFill="1" applyBorder="1"/>
    <xf numFmtId="0" fontId="19" fillId="6" borderId="0" xfId="0" applyFont="1" applyFill="1" applyBorder="1"/>
    <xf numFmtId="0" fontId="24" fillId="6" borderId="10" xfId="0" applyFont="1" applyFill="1" applyBorder="1" applyAlignment="1">
      <alignment horizontal="left" indent="3"/>
    </xf>
    <xf numFmtId="0" fontId="24" fillId="6" borderId="0" xfId="0" applyFont="1" applyFill="1" applyBorder="1"/>
    <xf numFmtId="0" fontId="24" fillId="6" borderId="11" xfId="0" applyFont="1" applyFill="1" applyBorder="1"/>
    <xf numFmtId="0" fontId="24" fillId="0" borderId="0" xfId="0" applyFont="1"/>
    <xf numFmtId="0" fontId="25" fillId="6" borderId="10" xfId="0" applyFont="1" applyFill="1" applyBorder="1" applyAlignment="1">
      <alignment horizontal="left"/>
    </xf>
    <xf numFmtId="0" fontId="23" fillId="6" borderId="10" xfId="0" applyFont="1" applyFill="1" applyBorder="1" applyAlignment="1">
      <alignment horizontal="left" indent="3"/>
    </xf>
    <xf numFmtId="0" fontId="23" fillId="6" borderId="0" xfId="0" applyFont="1" applyFill="1" applyBorder="1" applyAlignment="1">
      <alignment horizontal="right"/>
    </xf>
    <xf numFmtId="0" fontId="24" fillId="6" borderId="10" xfId="0" applyFont="1" applyFill="1" applyBorder="1"/>
    <xf numFmtId="0" fontId="26" fillId="6" borderId="0" xfId="0" applyFont="1" applyFill="1" applyBorder="1" applyAlignment="1">
      <alignment horizontal="right"/>
    </xf>
    <xf numFmtId="0" fontId="19" fillId="6" borderId="10" xfId="0" applyFont="1" applyFill="1" applyBorder="1"/>
    <xf numFmtId="0" fontId="19" fillId="6" borderId="11" xfId="0" applyFont="1" applyFill="1" applyBorder="1"/>
    <xf numFmtId="0" fontId="19" fillId="0" borderId="0" xfId="0" applyFont="1" applyBorder="1"/>
    <xf numFmtId="0" fontId="27" fillId="6" borderId="10" xfId="0" applyFont="1" applyFill="1" applyBorder="1"/>
    <xf numFmtId="0" fontId="27" fillId="6" borderId="0" xfId="0" applyFont="1" applyFill="1" applyBorder="1"/>
    <xf numFmtId="0" fontId="28" fillId="6" borderId="0" xfId="0" applyFont="1" applyFill="1" applyBorder="1"/>
    <xf numFmtId="0" fontId="20" fillId="6" borderId="11" xfId="0" applyFont="1" applyFill="1" applyBorder="1"/>
    <xf numFmtId="0" fontId="20" fillId="0" borderId="0" xfId="0" applyFont="1" applyBorder="1"/>
    <xf numFmtId="0" fontId="29" fillId="6" borderId="0" xfId="0" applyFont="1" applyFill="1" applyBorder="1"/>
    <xf numFmtId="0" fontId="20" fillId="6" borderId="0" xfId="0" applyFont="1" applyFill="1" applyBorder="1" applyAlignment="1">
      <alignment horizontal="right"/>
    </xf>
    <xf numFmtId="0" fontId="20" fillId="6" borderId="12" xfId="0" applyFont="1" applyFill="1" applyBorder="1"/>
    <xf numFmtId="0" fontId="20" fillId="6" borderId="9" xfId="0" applyFont="1" applyFill="1" applyBorder="1"/>
    <xf numFmtId="0" fontId="20" fillId="6" borderId="13" xfId="0" applyFont="1" applyFill="1" applyBorder="1"/>
    <xf numFmtId="0" fontId="24" fillId="0" borderId="0" xfId="0" applyFont="1" applyBorder="1"/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3" fillId="2" borderId="4" xfId="0" applyNumberFormat="1" applyFont="1" applyFill="1" applyBorder="1" applyAlignment="1" applyProtection="1">
      <alignment horizontal="center" vertical="center"/>
      <protection locked="0" hidden="1"/>
    </xf>
    <xf numFmtId="173" fontId="1" fillId="0" borderId="0" xfId="0" applyNumberFormat="1" applyFont="1" applyBorder="1" applyAlignment="1" applyProtection="1">
      <alignment horizontal="center"/>
    </xf>
    <xf numFmtId="173" fontId="1" fillId="2" borderId="0" xfId="0" applyNumberFormat="1" applyFont="1" applyFill="1" applyAlignment="1" applyProtection="1">
      <alignment horizontal="center"/>
      <protection locked="0" hidden="1"/>
    </xf>
    <xf numFmtId="173" fontId="3" fillId="2" borderId="4" xfId="0" applyNumberFormat="1" applyFont="1" applyFill="1" applyBorder="1" applyAlignment="1" applyProtection="1">
      <alignment horizontal="center"/>
      <protection locked="0" hidden="1"/>
    </xf>
    <xf numFmtId="173" fontId="4" fillId="3" borderId="4" xfId="0" applyNumberFormat="1" applyFont="1" applyFill="1" applyBorder="1" applyAlignment="1" applyProtection="1">
      <alignment horizontal="center"/>
    </xf>
    <xf numFmtId="173" fontId="15" fillId="0" borderId="0" xfId="0" applyNumberFormat="1" applyFont="1" applyAlignment="1" applyProtection="1">
      <alignment horizontal="left"/>
    </xf>
    <xf numFmtId="173" fontId="1" fillId="0" borderId="0" xfId="0" applyNumberFormat="1" applyFont="1" applyAlignment="1" applyProtection="1">
      <alignment horizontal="center"/>
    </xf>
    <xf numFmtId="173" fontId="3" fillId="0" borderId="0" xfId="0" applyNumberFormat="1" applyFont="1" applyAlignment="1" applyProtection="1">
      <alignment horizontal="center"/>
    </xf>
    <xf numFmtId="0" fontId="3" fillId="3" borderId="2" xfId="0" applyFont="1" applyFill="1" applyBorder="1" applyProtection="1"/>
    <xf numFmtId="0" fontId="33" fillId="3" borderId="0" xfId="0" applyFont="1" applyFill="1" applyBorder="1" applyAlignment="1" applyProtection="1">
      <alignment horizontal="left" vertical="center"/>
      <protection locked="0" hidden="1"/>
    </xf>
    <xf numFmtId="0" fontId="34" fillId="0" borderId="0" xfId="0" applyFont="1" applyBorder="1" applyProtection="1"/>
    <xf numFmtId="0" fontId="33" fillId="2" borderId="9" xfId="0" applyFont="1" applyFill="1" applyBorder="1" applyAlignment="1" applyProtection="1">
      <alignment vertical="center"/>
      <protection locked="0" hidden="1"/>
    </xf>
    <xf numFmtId="0" fontId="9" fillId="0" borderId="0" xfId="0" applyFont="1" applyFill="1" applyProtection="1">
      <protection locked="0" hidden="1"/>
    </xf>
    <xf numFmtId="1" fontId="35" fillId="4" borderId="5" xfId="0" applyNumberFormat="1" applyFont="1" applyFill="1" applyBorder="1" applyAlignment="1" applyProtection="1">
      <alignment horizontal="center" vertical="center"/>
      <protection locked="0" hidden="1"/>
    </xf>
    <xf numFmtId="1" fontId="35" fillId="4" borderId="5" xfId="0" quotePrefix="1" applyNumberFormat="1" applyFont="1" applyFill="1" applyBorder="1" applyAlignment="1" applyProtection="1">
      <alignment horizontal="center" vertical="center"/>
      <protection locked="0" hidden="1"/>
    </xf>
    <xf numFmtId="4" fontId="35" fillId="4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35" fillId="4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35" fillId="4" borderId="5" xfId="0" quotePrefix="1" applyNumberFormat="1" applyFont="1" applyFill="1" applyBorder="1" applyAlignment="1" applyProtection="1">
      <alignment horizontal="left" vertical="center" wrapText="1"/>
      <protection locked="0" hidden="1"/>
    </xf>
    <xf numFmtId="0" fontId="36" fillId="4" borderId="5" xfId="0" applyFont="1" applyFill="1" applyBorder="1" applyAlignment="1" applyProtection="1">
      <alignment horizontal="center"/>
      <protection locked="0" hidden="1"/>
    </xf>
    <xf numFmtId="166" fontId="36" fillId="4" borderId="6" xfId="0" applyNumberFormat="1" applyFont="1" applyFill="1" applyBorder="1" applyAlignment="1" applyProtection="1">
      <alignment horizontal="center"/>
      <protection locked="0" hidden="1"/>
    </xf>
    <xf numFmtId="4" fontId="35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15" fontId="35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35" fillId="5" borderId="5" xfId="0" applyNumberFormat="1" applyFont="1" applyFill="1" applyBorder="1" applyAlignment="1" applyProtection="1">
      <alignment horizontal="right" vertical="center" wrapText="1"/>
    </xf>
    <xf numFmtId="15" fontId="35" fillId="2" borderId="5" xfId="0" applyNumberFormat="1" applyFont="1" applyFill="1" applyBorder="1" applyAlignment="1" applyProtection="1">
      <alignment horizontal="center" vertical="center" wrapText="1"/>
    </xf>
    <xf numFmtId="15" fontId="3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9" fillId="2" borderId="4" xfId="0" applyNumberFormat="1" applyFont="1" applyFill="1" applyBorder="1" applyAlignment="1" applyProtection="1">
      <alignment horizontal="center" vertical="center"/>
      <protection locked="0" hidden="1"/>
    </xf>
    <xf numFmtId="173" fontId="9" fillId="2" borderId="4" xfId="0" applyNumberFormat="1" applyFont="1" applyFill="1" applyBorder="1" applyAlignment="1" applyProtection="1">
      <alignment horizontal="center" vertical="center"/>
      <protection locked="0" hidden="1"/>
    </xf>
    <xf numFmtId="4" fontId="35" fillId="2" borderId="5" xfId="0" applyNumberFormat="1" applyFont="1" applyFill="1" applyBorder="1" applyAlignment="1" applyProtection="1">
      <alignment horizontal="right" vertical="center" wrapText="1"/>
    </xf>
    <xf numFmtId="4" fontId="35" fillId="2" borderId="5" xfId="0" applyNumberFormat="1" applyFont="1" applyFill="1" applyBorder="1" applyAlignment="1" applyProtection="1">
      <alignment horizontal="right" vertical="center" wrapText="1"/>
      <protection locked="0" hidden="1"/>
    </xf>
    <xf numFmtId="4" fontId="35" fillId="3" borderId="5" xfId="0" applyNumberFormat="1" applyFont="1" applyFill="1" applyBorder="1" applyAlignment="1" applyProtection="1">
      <alignment horizontal="right" vertical="center" wrapText="1"/>
    </xf>
    <xf numFmtId="0" fontId="9" fillId="3" borderId="0" xfId="0" applyFont="1" applyFill="1" applyProtection="1"/>
    <xf numFmtId="4" fontId="37" fillId="3" borderId="5" xfId="0" applyNumberFormat="1" applyFont="1" applyFill="1" applyBorder="1" applyAlignment="1" applyProtection="1">
      <alignment horizontal="right" vertical="center" wrapText="1"/>
    </xf>
    <xf numFmtId="0" fontId="14" fillId="0" borderId="1" xfId="5" applyFont="1" applyBorder="1" applyAlignment="1">
      <alignment horizontal="center"/>
    </xf>
    <xf numFmtId="0" fontId="39" fillId="0" borderId="0" xfId="5" applyFont="1" applyBorder="1"/>
    <xf numFmtId="0" fontId="14" fillId="0" borderId="0" xfId="5" applyFont="1" applyBorder="1"/>
    <xf numFmtId="0" fontId="14" fillId="0" borderId="9" xfId="5" applyFont="1" applyBorder="1"/>
    <xf numFmtId="0" fontId="14" fillId="0" borderId="14" xfId="5" applyFont="1" applyBorder="1"/>
    <xf numFmtId="0" fontId="14" fillId="0" borderId="12" xfId="5" applyFont="1" applyBorder="1"/>
    <xf numFmtId="0" fontId="14" fillId="0" borderId="9" xfId="5" applyFont="1" applyBorder="1" applyAlignment="1">
      <alignment horizontal="right"/>
    </xf>
    <xf numFmtId="1" fontId="14" fillId="0" borderId="9" xfId="5" applyNumberFormat="1" applyFont="1" applyFill="1" applyBorder="1" applyAlignment="1">
      <alignment horizontal="center"/>
    </xf>
    <xf numFmtId="15" fontId="14" fillId="0" borderId="9" xfId="5" applyNumberFormat="1" applyFont="1" applyFill="1" applyBorder="1" applyAlignment="1">
      <alignment horizontal="center"/>
    </xf>
    <xf numFmtId="15" fontId="14" fillId="0" borderId="13" xfId="5" applyNumberFormat="1" applyFont="1" applyBorder="1" applyAlignment="1">
      <alignment horizontal="center"/>
    </xf>
    <xf numFmtId="0" fontId="14" fillId="0" borderId="15" xfId="5" applyFont="1" applyBorder="1"/>
    <xf numFmtId="0" fontId="14" fillId="0" borderId="16" xfId="5" applyFont="1" applyBorder="1"/>
    <xf numFmtId="0" fontId="14" fillId="0" borderId="16" xfId="5" applyFont="1" applyBorder="1" applyAlignment="1">
      <alignment vertical="top"/>
    </xf>
    <xf numFmtId="0" fontId="14" fillId="0" borderId="10" xfId="5" applyFont="1" applyBorder="1"/>
    <xf numFmtId="1" fontId="14" fillId="0" borderId="0" xfId="5" applyNumberFormat="1" applyFont="1" applyBorder="1"/>
    <xf numFmtId="0" fontId="14" fillId="0" borderId="0" xfId="5" applyFont="1"/>
    <xf numFmtId="0" fontId="14" fillId="0" borderId="0" xfId="5" applyFont="1" applyBorder="1" applyAlignment="1">
      <alignment horizontal="left"/>
    </xf>
    <xf numFmtId="0" fontId="39" fillId="0" borderId="0" xfId="5" applyFont="1" applyBorder="1" applyAlignment="1">
      <alignment horizontal="left"/>
    </xf>
    <xf numFmtId="165" fontId="14" fillId="0" borderId="0" xfId="2" applyNumberFormat="1" applyFont="1" applyBorder="1"/>
    <xf numFmtId="0" fontId="39" fillId="0" borderId="9" xfId="5" applyFont="1" applyBorder="1"/>
    <xf numFmtId="0" fontId="39" fillId="0" borderId="16" xfId="5" applyFont="1" applyBorder="1"/>
    <xf numFmtId="0" fontId="14" fillId="0" borderId="16" xfId="5" applyFont="1" applyBorder="1" applyAlignment="1">
      <alignment horizontal="right"/>
    </xf>
    <xf numFmtId="0" fontId="39" fillId="0" borderId="14" xfId="5" applyFont="1" applyBorder="1"/>
    <xf numFmtId="165" fontId="39" fillId="0" borderId="0" xfId="2" applyNumberFormat="1" applyFont="1" applyBorder="1"/>
    <xf numFmtId="0" fontId="14" fillId="0" borderId="0" xfId="5" applyFont="1" applyBorder="1" applyAlignment="1">
      <alignment horizontal="justify" vertical="top" wrapText="1"/>
    </xf>
    <xf numFmtId="0" fontId="14" fillId="0" borderId="0" xfId="5" applyFont="1" applyBorder="1" applyAlignment="1">
      <alignment horizontal="center"/>
    </xf>
    <xf numFmtId="0" fontId="40" fillId="0" borderId="0" xfId="5" applyFont="1" applyBorder="1"/>
    <xf numFmtId="0" fontId="14" fillId="0" borderId="9" xfId="5" applyFont="1" applyFill="1" applyBorder="1"/>
    <xf numFmtId="165" fontId="39" fillId="0" borderId="1" xfId="2" applyNumberFormat="1" applyFont="1" applyBorder="1"/>
    <xf numFmtId="1" fontId="14" fillId="0" borderId="1" xfId="5" applyNumberFormat="1" applyFont="1" applyFill="1" applyBorder="1"/>
    <xf numFmtId="0" fontId="14" fillId="0" borderId="1" xfId="5" applyFont="1" applyBorder="1"/>
    <xf numFmtId="1" fontId="14" fillId="0" borderId="1" xfId="5" applyNumberFormat="1" applyFont="1" applyFill="1" applyBorder="1" applyAlignment="1">
      <alignment horizontal="center"/>
    </xf>
    <xf numFmtId="0" fontId="14" fillId="0" borderId="1" xfId="5" applyFont="1" applyFill="1" applyBorder="1"/>
    <xf numFmtId="0" fontId="14" fillId="0" borderId="1" xfId="5" applyFont="1" applyBorder="1" applyAlignment="1">
      <alignment horizontal="right"/>
    </xf>
    <xf numFmtId="15" fontId="14" fillId="0" borderId="1" xfId="5" applyNumberFormat="1" applyFont="1" applyFill="1" applyBorder="1" applyAlignment="1">
      <alignment horizontal="center"/>
    </xf>
    <xf numFmtId="15" fontId="14" fillId="0" borderId="1" xfId="5" applyNumberFormat="1" applyFont="1" applyBorder="1" applyAlignment="1">
      <alignment horizontal="center"/>
    </xf>
    <xf numFmtId="165" fontId="14" fillId="0" borderId="17" xfId="2" applyNumberFormat="1" applyFont="1" applyFill="1" applyBorder="1"/>
    <xf numFmtId="0" fontId="14" fillId="0" borderId="17" xfId="5" applyFont="1" applyBorder="1"/>
    <xf numFmtId="0" fontId="14" fillId="0" borderId="18" xfId="5" applyFont="1" applyBorder="1"/>
    <xf numFmtId="165" fontId="14" fillId="0" borderId="1" xfId="2" applyNumberFormat="1" applyFont="1" applyBorder="1"/>
    <xf numFmtId="4" fontId="14" fillId="0" borderId="1" xfId="5" applyNumberFormat="1" applyFont="1" applyFill="1" applyBorder="1"/>
    <xf numFmtId="0" fontId="38" fillId="3" borderId="0" xfId="0" applyFont="1" applyFill="1" applyBorder="1" applyAlignment="1" applyProtection="1">
      <alignment horizontal="left" vertical="center"/>
      <protection locked="0" hidden="1"/>
    </xf>
    <xf numFmtId="0" fontId="13" fillId="5" borderId="1" xfId="0" applyFont="1" applyFill="1" applyBorder="1" applyAlignment="1" applyProtection="1">
      <alignment horizontal="center" vertical="center"/>
      <protection locked="0" hidden="1"/>
    </xf>
    <xf numFmtId="0" fontId="1" fillId="7" borderId="0" xfId="0" applyFont="1" applyFill="1" applyProtection="1">
      <protection locked="0" hidden="1"/>
    </xf>
    <xf numFmtId="0" fontId="38" fillId="7" borderId="9" xfId="0" applyFont="1" applyFill="1" applyBorder="1" applyAlignment="1" applyProtection="1">
      <alignment vertical="center"/>
      <protection locked="0" hidden="1"/>
    </xf>
    <xf numFmtId="0" fontId="1" fillId="7" borderId="0" xfId="0" applyFont="1" applyFill="1" applyProtection="1"/>
    <xf numFmtId="0" fontId="1" fillId="7" borderId="0" xfId="0" applyFont="1" applyFill="1" applyAlignment="1" applyProtection="1">
      <alignment horizontal="center"/>
      <protection locked="0" hidden="1"/>
    </xf>
    <xf numFmtId="173" fontId="1" fillId="7" borderId="0" xfId="0" applyNumberFormat="1" applyFont="1" applyFill="1" applyAlignment="1" applyProtection="1">
      <alignment horizontal="center"/>
      <protection locked="0" hidden="1"/>
    </xf>
    <xf numFmtId="1" fontId="1" fillId="7" borderId="0" xfId="0" applyNumberFormat="1" applyFont="1" applyFill="1" applyAlignment="1" applyProtection="1">
      <alignment horizontal="center"/>
      <protection locked="0" hidden="1"/>
    </xf>
    <xf numFmtId="4" fontId="1" fillId="7" borderId="0" xfId="0" applyNumberFormat="1" applyFont="1" applyFill="1" applyProtection="1"/>
    <xf numFmtId="0" fontId="4" fillId="5" borderId="19" xfId="0" applyFont="1" applyFill="1" applyBorder="1" applyAlignment="1" applyProtection="1">
      <alignment horizontal="center" wrapText="1"/>
      <protection locked="0" hidden="1"/>
    </xf>
    <xf numFmtId="15" fontId="5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19" xfId="0" applyFont="1" applyFill="1" applyBorder="1" applyAlignment="1" applyProtection="1">
      <alignment horizontal="center" wrapText="1"/>
    </xf>
    <xf numFmtId="4" fontId="4" fillId="3" borderId="19" xfId="0" applyNumberFormat="1" applyFont="1" applyFill="1" applyBorder="1" applyAlignment="1" applyProtection="1">
      <alignment horizontal="center" wrapText="1"/>
    </xf>
    <xf numFmtId="0" fontId="42" fillId="0" borderId="0" xfId="0" applyFont="1" applyFill="1" applyProtection="1">
      <protection locked="0" hidden="1"/>
    </xf>
    <xf numFmtId="1" fontId="43" fillId="4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4" borderId="3" xfId="0" quotePrefix="1" applyNumberFormat="1" applyFont="1" applyFill="1" applyBorder="1" applyAlignment="1" applyProtection="1">
      <alignment horizontal="center" vertical="center"/>
      <protection locked="0" hidden="1"/>
    </xf>
    <xf numFmtId="49" fontId="43" fillId="4" borderId="3" xfId="0" applyNumberFormat="1" applyFont="1" applyFill="1" applyBorder="1" applyAlignment="1" applyProtection="1">
      <alignment horizontal="left" vertical="center" wrapText="1"/>
      <protection locked="0" hidden="1"/>
    </xf>
    <xf numFmtId="0" fontId="44" fillId="4" borderId="3" xfId="0" applyFont="1" applyFill="1" applyBorder="1" applyAlignment="1" applyProtection="1">
      <alignment horizontal="center"/>
      <protection locked="0" hidden="1"/>
    </xf>
    <xf numFmtId="166" fontId="44" fillId="4" borderId="21" xfId="0" applyNumberFormat="1" applyFont="1" applyFill="1" applyBorder="1" applyAlignment="1" applyProtection="1">
      <alignment horizontal="center"/>
      <protection locked="0" hidden="1"/>
    </xf>
    <xf numFmtId="4" fontId="43" fillId="4" borderId="21" xfId="0" applyNumberFormat="1" applyFont="1" applyFill="1" applyBorder="1" applyAlignment="1" applyProtection="1">
      <alignment horizontal="center" vertical="center" wrapText="1"/>
      <protection locked="0" hidden="1"/>
    </xf>
    <xf numFmtId="15" fontId="43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43" fillId="5" borderId="3" xfId="0" applyNumberFormat="1" applyFont="1" applyFill="1" applyBorder="1" applyAlignment="1" applyProtection="1">
      <alignment horizontal="right" vertical="center" wrapText="1"/>
    </xf>
    <xf numFmtId="15" fontId="4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173" fontId="42" fillId="2" borderId="7" xfId="0" applyNumberFormat="1" applyFont="1" applyFill="1" applyBorder="1" applyAlignment="1" applyProtection="1">
      <alignment horizontal="center" vertical="center"/>
      <protection locked="0" hidden="1"/>
    </xf>
    <xf numFmtId="4" fontId="43" fillId="2" borderId="3" xfId="0" applyNumberFormat="1" applyFont="1" applyFill="1" applyBorder="1" applyAlignment="1" applyProtection="1">
      <alignment horizontal="right" vertical="center" wrapText="1"/>
    </xf>
    <xf numFmtId="4" fontId="43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" fontId="43" fillId="3" borderId="3" xfId="0" applyNumberFormat="1" applyFont="1" applyFill="1" applyBorder="1" applyAlignment="1" applyProtection="1">
      <alignment horizontal="right" vertical="center" wrapText="1"/>
    </xf>
    <xf numFmtId="4" fontId="45" fillId="3" borderId="3" xfId="0" applyNumberFormat="1" applyFont="1" applyFill="1" applyBorder="1" applyAlignment="1" applyProtection="1">
      <alignment horizontal="right" vertical="center" wrapText="1"/>
    </xf>
    <xf numFmtId="0" fontId="42" fillId="3" borderId="0" xfId="0" applyFont="1" applyFill="1" applyProtection="1"/>
    <xf numFmtId="4" fontId="43" fillId="3" borderId="5" xfId="0" applyNumberFormat="1" applyFont="1" applyFill="1" applyBorder="1" applyAlignment="1" applyProtection="1">
      <alignment horizontal="right" vertical="center" wrapText="1"/>
    </xf>
    <xf numFmtId="1" fontId="43" fillId="4" borderId="5" xfId="0" applyNumberFormat="1" applyFont="1" applyFill="1" applyBorder="1" applyAlignment="1" applyProtection="1">
      <alignment horizontal="center" vertical="center"/>
      <protection locked="0" hidden="1"/>
    </xf>
    <xf numFmtId="1" fontId="43" fillId="4" borderId="5" xfId="0" quotePrefix="1" applyNumberFormat="1" applyFont="1" applyFill="1" applyBorder="1" applyAlignment="1" applyProtection="1">
      <alignment horizontal="center" vertical="center"/>
      <protection locked="0" hidden="1"/>
    </xf>
    <xf numFmtId="49" fontId="43" fillId="4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43" fillId="4" borderId="5" xfId="0" quotePrefix="1" applyNumberFormat="1" applyFont="1" applyFill="1" applyBorder="1" applyAlignment="1" applyProtection="1">
      <alignment horizontal="left" vertical="center" wrapText="1"/>
      <protection locked="0" hidden="1"/>
    </xf>
    <xf numFmtId="0" fontId="44" fillId="4" borderId="5" xfId="0" applyFont="1" applyFill="1" applyBorder="1" applyAlignment="1" applyProtection="1">
      <alignment horizontal="center"/>
      <protection locked="0" hidden="1"/>
    </xf>
    <xf numFmtId="166" fontId="44" fillId="4" borderId="6" xfId="0" applyNumberFormat="1" applyFont="1" applyFill="1" applyBorder="1" applyAlignment="1" applyProtection="1">
      <alignment horizontal="center"/>
      <protection locked="0" hidden="1"/>
    </xf>
    <xf numFmtId="4" fontId="43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15" fontId="4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43" fillId="5" borderId="5" xfId="0" applyNumberFormat="1" applyFont="1" applyFill="1" applyBorder="1" applyAlignment="1" applyProtection="1">
      <alignment horizontal="right" vertical="center" wrapText="1"/>
    </xf>
    <xf numFmtId="15" fontId="4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73" fontId="42" fillId="2" borderId="4" xfId="0" applyNumberFormat="1" applyFont="1" applyFill="1" applyBorder="1" applyAlignment="1" applyProtection="1">
      <alignment horizontal="center" vertical="center"/>
      <protection locked="0" hidden="1"/>
    </xf>
    <xf numFmtId="4" fontId="43" fillId="2" borderId="5" xfId="0" applyNumberFormat="1" applyFont="1" applyFill="1" applyBorder="1" applyAlignment="1" applyProtection="1">
      <alignment horizontal="right" vertical="center" wrapText="1"/>
    </xf>
    <xf numFmtId="0" fontId="41" fillId="0" borderId="0" xfId="0" applyFont="1" applyFill="1" applyProtection="1"/>
    <xf numFmtId="1" fontId="46" fillId="3" borderId="5" xfId="0" applyNumberFormat="1" applyFont="1" applyFill="1" applyBorder="1" applyAlignment="1" applyProtection="1">
      <alignment horizontal="left" vertical="center"/>
    </xf>
    <xf numFmtId="15" fontId="46" fillId="3" borderId="5" xfId="0" applyNumberFormat="1" applyFont="1" applyFill="1" applyBorder="1" applyAlignment="1" applyProtection="1">
      <alignment horizontal="center" vertical="center" wrapText="1"/>
    </xf>
    <xf numFmtId="4" fontId="41" fillId="3" borderId="4" xfId="0" applyNumberFormat="1" applyFont="1" applyFill="1" applyBorder="1" applyAlignment="1" applyProtection="1">
      <alignment horizontal="right"/>
    </xf>
    <xf numFmtId="0" fontId="3" fillId="0" borderId="1" xfId="5" applyFont="1" applyBorder="1"/>
    <xf numFmtId="165" fontId="3" fillId="0" borderId="1" xfId="2" applyNumberFormat="1" applyFont="1" applyFill="1" applyBorder="1"/>
    <xf numFmtId="0" fontId="13" fillId="5" borderId="15" xfId="0" applyFont="1" applyFill="1" applyBorder="1" applyAlignment="1" applyProtection="1">
      <alignment horizontal="center" vertical="center"/>
      <protection locked="0" hidden="1"/>
    </xf>
    <xf numFmtId="0" fontId="4" fillId="5" borderId="22" xfId="0" applyFont="1" applyFill="1" applyBorder="1" applyAlignment="1" applyProtection="1">
      <alignment horizontal="center" wrapText="1"/>
      <protection locked="0" hidden="1"/>
    </xf>
    <xf numFmtId="1" fontId="3" fillId="2" borderId="23" xfId="0" applyNumberFormat="1" applyFont="1" applyFill="1" applyBorder="1" applyAlignment="1" applyProtection="1">
      <alignment horizontal="center" wrapText="1"/>
      <protection locked="0" hidden="1"/>
    </xf>
    <xf numFmtId="1" fontId="3" fillId="2" borderId="24" xfId="0" applyNumberFormat="1" applyFont="1" applyFill="1" applyBorder="1" applyAlignment="1" applyProtection="1">
      <alignment horizontal="center" wrapText="1"/>
      <protection locked="0" hidden="1"/>
    </xf>
    <xf numFmtId="1" fontId="3" fillId="2" borderId="25" xfId="0" applyNumberFormat="1" applyFont="1" applyFill="1" applyBorder="1" applyAlignment="1" applyProtection="1">
      <alignment horizontal="center" vertical="center"/>
      <protection locked="0" hidden="1"/>
    </xf>
    <xf numFmtId="173" fontId="1" fillId="0" borderId="0" xfId="0" applyNumberFormat="1" applyFont="1" applyBorder="1" applyAlignment="1" applyProtection="1">
      <alignment horizontal="center"/>
      <protection hidden="1"/>
    </xf>
    <xf numFmtId="173" fontId="41" fillId="3" borderId="4" xfId="0" applyNumberFormat="1" applyFont="1" applyFill="1" applyBorder="1" applyAlignment="1" applyProtection="1">
      <alignment horizontal="center"/>
      <protection hidden="1"/>
    </xf>
    <xf numFmtId="173" fontId="15" fillId="0" borderId="0" xfId="0" applyNumberFormat="1" applyFont="1" applyAlignment="1" applyProtection="1">
      <alignment horizontal="left"/>
      <protection hidden="1"/>
    </xf>
    <xf numFmtId="173" fontId="1" fillId="0" borderId="0" xfId="0" applyNumberFormat="1" applyFont="1" applyAlignment="1" applyProtection="1">
      <alignment horizontal="center"/>
      <protection hidden="1"/>
    </xf>
    <xf numFmtId="173" fontId="3" fillId="0" borderId="0" xfId="0" applyNumberFormat="1" applyFont="1" applyAlignment="1" applyProtection="1">
      <alignment horizontal="center"/>
      <protection hidden="1"/>
    </xf>
    <xf numFmtId="4" fontId="43" fillId="3" borderId="3" xfId="0" applyNumberFormat="1" applyFont="1" applyFill="1" applyBorder="1" applyAlignment="1" applyProtection="1">
      <alignment horizontal="right" vertical="center" wrapText="1"/>
      <protection locked="0" hidden="1"/>
    </xf>
    <xf numFmtId="4" fontId="4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4" fontId="1" fillId="0" borderId="0" xfId="0" applyNumberFormat="1" applyFont="1" applyBorder="1" applyProtection="1">
      <protection locked="0" hidden="1"/>
    </xf>
    <xf numFmtId="4" fontId="1" fillId="0" borderId="0" xfId="0" applyNumberFormat="1" applyFont="1" applyProtection="1">
      <protection locked="0" hidden="1"/>
    </xf>
    <xf numFmtId="0" fontId="1" fillId="0" borderId="0" xfId="0" applyFont="1" applyBorder="1" applyProtection="1">
      <protection hidden="1"/>
    </xf>
    <xf numFmtId="15" fontId="4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/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4" fillId="0" borderId="0" xfId="0" applyFont="1" applyBorder="1" applyProtection="1">
      <protection hidden="1"/>
    </xf>
    <xf numFmtId="1" fontId="1" fillId="0" borderId="0" xfId="0" applyNumberFormat="1" applyFont="1" applyBorder="1" applyProtection="1">
      <protection hidden="1"/>
    </xf>
    <xf numFmtId="0" fontId="1" fillId="7" borderId="0" xfId="0" applyFont="1" applyFill="1" applyProtection="1">
      <protection hidden="1"/>
    </xf>
    <xf numFmtId="1" fontId="46" fillId="3" borderId="5" xfId="0" applyNumberFormat="1" applyFont="1" applyFill="1" applyBorder="1" applyAlignment="1" applyProtection="1">
      <alignment horizontal="left" vertical="center"/>
      <protection hidden="1"/>
    </xf>
    <xf numFmtId="4" fontId="46" fillId="3" borderId="5" xfId="0" applyNumberFormat="1" applyFont="1" applyFill="1" applyBorder="1" applyAlignment="1" applyProtection="1">
      <alignment horizontal="left" vertical="center" wrapText="1"/>
      <protection hidden="1"/>
    </xf>
    <xf numFmtId="49" fontId="46" fillId="3" borderId="5" xfId="0" applyNumberFormat="1" applyFont="1" applyFill="1" applyBorder="1" applyAlignment="1" applyProtection="1">
      <alignment horizontal="left" vertical="center" wrapText="1"/>
      <protection hidden="1"/>
    </xf>
    <xf numFmtId="4" fontId="46" fillId="3" borderId="5" xfId="0" applyNumberFormat="1" applyFont="1" applyFill="1" applyBorder="1" applyAlignment="1" applyProtection="1">
      <alignment horizontal="right" vertical="center" wrapText="1"/>
      <protection hidden="1"/>
    </xf>
    <xf numFmtId="4" fontId="46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1" fontId="16" fillId="0" borderId="0" xfId="0" applyNumberFormat="1" applyFont="1" applyProtection="1">
      <protection hidden="1"/>
    </xf>
    <xf numFmtId="0" fontId="15" fillId="0" borderId="0" xfId="0" applyFont="1" applyAlignment="1" applyProtection="1">
      <protection hidden="1"/>
    </xf>
    <xf numFmtId="0" fontId="15" fillId="0" borderId="0" xfId="0" applyFont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1" fontId="3" fillId="0" borderId="0" xfId="0" applyNumberFormat="1" applyFont="1" applyProtection="1">
      <protection hidden="1"/>
    </xf>
    <xf numFmtId="1" fontId="1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" fontId="43" fillId="5" borderId="3" xfId="0" applyNumberFormat="1" applyFont="1" applyFill="1" applyBorder="1" applyAlignment="1" applyProtection="1">
      <alignment horizontal="right" vertical="center" wrapText="1"/>
      <protection locked="0" hidden="1"/>
    </xf>
    <xf numFmtId="4" fontId="43" fillId="5" borderId="5" xfId="0" applyNumberFormat="1" applyFont="1" applyFill="1" applyBorder="1" applyAlignment="1" applyProtection="1">
      <alignment horizontal="right" vertical="center" wrapText="1"/>
      <protection locked="0" hidden="1"/>
    </xf>
    <xf numFmtId="15" fontId="46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15" fontId="4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5" fontId="46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1" fillId="3" borderId="4" xfId="0" applyFont="1" applyFill="1" applyBorder="1" applyAlignment="1" applyProtection="1">
      <alignment horizontal="center"/>
      <protection locked="0" hidden="1"/>
    </xf>
    <xf numFmtId="4" fontId="42" fillId="3" borderId="0" xfId="0" applyNumberFormat="1" applyFont="1" applyFill="1" applyProtection="1"/>
    <xf numFmtId="0" fontId="4" fillId="3" borderId="2" xfId="0" applyFont="1" applyFill="1" applyBorder="1" applyAlignment="1" applyProtection="1">
      <alignment horizontal="center" wrapText="1"/>
    </xf>
    <xf numFmtId="0" fontId="9" fillId="3" borderId="3" xfId="0" applyFont="1" applyFill="1" applyBorder="1" applyAlignment="1" applyProtection="1">
      <alignment wrapText="1"/>
    </xf>
    <xf numFmtId="4" fontId="43" fillId="9" borderId="5" xfId="0" applyNumberFormat="1" applyFont="1" applyFill="1" applyBorder="1" applyAlignment="1" applyProtection="1">
      <alignment horizontal="left" vertical="center" wrapText="1"/>
      <protection locked="0" hidden="1"/>
    </xf>
    <xf numFmtId="0" fontId="48" fillId="9" borderId="0" xfId="0" applyFont="1" applyFill="1"/>
    <xf numFmtId="49" fontId="43" fillId="7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43" fillId="7" borderId="5" xfId="0" quotePrefix="1" applyNumberFormat="1" applyFont="1" applyFill="1" applyBorder="1" applyAlignment="1" applyProtection="1">
      <alignment horizontal="left" vertical="center" wrapText="1"/>
      <protection locked="0" hidden="1"/>
    </xf>
    <xf numFmtId="0" fontId="44" fillId="7" borderId="5" xfId="0" applyFont="1" applyFill="1" applyBorder="1" applyAlignment="1" applyProtection="1">
      <alignment horizontal="center"/>
      <protection locked="0" hidden="1"/>
    </xf>
    <xf numFmtId="166" fontId="44" fillId="7" borderId="6" xfId="0" applyNumberFormat="1" applyFont="1" applyFill="1" applyBorder="1" applyAlignment="1" applyProtection="1">
      <alignment horizontal="center"/>
      <protection locked="0" hidden="1"/>
    </xf>
    <xf numFmtId="4" fontId="43" fillId="7" borderId="6" xfId="0" applyNumberFormat="1" applyFont="1" applyFill="1" applyBorder="1" applyAlignment="1" applyProtection="1">
      <alignment horizontal="center" vertical="center" wrapText="1"/>
      <protection locked="0" hidden="1"/>
    </xf>
    <xf numFmtId="15" fontId="43" fillId="7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43" fillId="7" borderId="5" xfId="0" applyNumberFormat="1" applyFont="1" applyFill="1" applyBorder="1" applyAlignment="1" applyProtection="1">
      <alignment horizontal="right" vertical="center" wrapText="1"/>
    </xf>
    <xf numFmtId="4" fontId="43" fillId="7" borderId="5" xfId="0" applyNumberFormat="1" applyFont="1" applyFill="1" applyBorder="1" applyAlignment="1" applyProtection="1">
      <alignment horizontal="right" vertical="center" wrapText="1"/>
      <protection locked="0" hidden="1"/>
    </xf>
    <xf numFmtId="4" fontId="43" fillId="7" borderId="3" xfId="0" applyNumberFormat="1" applyFont="1" applyFill="1" applyBorder="1" applyAlignment="1" applyProtection="1">
      <alignment horizontal="right" vertical="center" wrapText="1"/>
      <protection locked="0" hidden="1"/>
    </xf>
    <xf numFmtId="15" fontId="43" fillId="7" borderId="3" xfId="0" applyNumberFormat="1" applyFont="1" applyFill="1" applyBorder="1" applyAlignment="1" applyProtection="1">
      <alignment horizontal="center" vertical="center" wrapText="1"/>
      <protection locked="0" hidden="1"/>
    </xf>
    <xf numFmtId="15" fontId="43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3" fillId="7" borderId="5" xfId="0" applyNumberFormat="1" applyFont="1" applyFill="1" applyBorder="1" applyAlignment="1" applyProtection="1">
      <alignment horizontal="center" vertical="center"/>
      <protection locked="0" hidden="1"/>
    </xf>
    <xf numFmtId="15" fontId="4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5" fontId="4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4" fillId="2" borderId="5" xfId="0" applyNumberFormat="1" applyFont="1" applyFill="1" applyBorder="1" applyAlignment="1" applyProtection="1">
      <alignment horizontal="center" vertical="center"/>
      <protection locked="0" hidden="1"/>
    </xf>
    <xf numFmtId="4" fontId="46" fillId="2" borderId="5" xfId="0" applyNumberFormat="1" applyFont="1" applyFill="1" applyBorder="1" applyAlignment="1" applyProtection="1">
      <alignment horizontal="right" vertical="center" wrapText="1"/>
    </xf>
    <xf numFmtId="4" fontId="45" fillId="2" borderId="5" xfId="0" applyNumberFormat="1" applyFont="1" applyFill="1" applyBorder="1" applyAlignment="1" applyProtection="1">
      <alignment horizontal="right" vertical="center" wrapText="1"/>
    </xf>
    <xf numFmtId="0" fontId="48" fillId="8" borderId="0" xfId="0" applyFont="1" applyFill="1"/>
    <xf numFmtId="0" fontId="4" fillId="4" borderId="0" xfId="0" applyFont="1" applyFill="1" applyBorder="1" applyAlignment="1" applyProtection="1">
      <alignment horizontal="center" vertical="center" wrapText="1"/>
      <protection locked="0" hidden="1"/>
    </xf>
    <xf numFmtId="0" fontId="4" fillId="5" borderId="38" xfId="0" applyFont="1" applyFill="1" applyBorder="1" applyAlignment="1" applyProtection="1">
      <alignment horizontal="center" wrapText="1"/>
      <protection locked="0" hidden="1"/>
    </xf>
    <xf numFmtId="15" fontId="5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173" fontId="3" fillId="2" borderId="38" xfId="0" applyNumberFormat="1" applyFont="1" applyFill="1" applyBorder="1" applyAlignment="1" applyProtection="1">
      <alignment horizontal="center" wrapText="1"/>
      <protection locked="0" hidden="1"/>
    </xf>
    <xf numFmtId="1" fontId="3" fillId="2" borderId="2" xfId="0" applyNumberFormat="1" applyFont="1" applyFill="1" applyBorder="1" applyAlignment="1" applyProtection="1">
      <alignment horizontal="center" wrapText="1"/>
      <protection locked="0" hidden="1"/>
    </xf>
    <xf numFmtId="1" fontId="3" fillId="2" borderId="8" xfId="0" applyNumberFormat="1" applyFont="1" applyFill="1" applyBorder="1" applyAlignment="1" applyProtection="1">
      <alignment horizontal="center" wrapText="1"/>
      <protection locked="0" hidden="1"/>
    </xf>
    <xf numFmtId="0" fontId="4" fillId="2" borderId="8" xfId="0" applyFont="1" applyFill="1" applyBorder="1" applyAlignment="1" applyProtection="1">
      <alignment horizontal="center" wrapText="1"/>
      <protection locked="0" hidden="1"/>
    </xf>
    <xf numFmtId="4" fontId="4" fillId="3" borderId="2" xfId="0" applyNumberFormat="1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173" fontId="41" fillId="3" borderId="7" xfId="0" applyNumberFormat="1" applyFont="1" applyFill="1" applyBorder="1" applyAlignment="1" applyProtection="1">
      <alignment horizontal="center"/>
      <protection hidden="1"/>
    </xf>
    <xf numFmtId="0" fontId="49" fillId="10" borderId="0" xfId="0" applyFont="1" applyFill="1" applyAlignment="1">
      <alignment horizontal="center"/>
    </xf>
    <xf numFmtId="0" fontId="41" fillId="4" borderId="0" xfId="0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wrapText="1"/>
    </xf>
    <xf numFmtId="0" fontId="9" fillId="3" borderId="3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center" wrapText="1"/>
    </xf>
    <xf numFmtId="173" fontId="41" fillId="3" borderId="4" xfId="0" applyNumberFormat="1" applyFont="1" applyFill="1" applyBorder="1" applyAlignment="1" applyProtection="1">
      <alignment horizontal="right"/>
      <protection hidden="1"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17" fillId="6" borderId="27" xfId="0" applyFont="1" applyFill="1" applyBorder="1" applyAlignment="1">
      <alignment horizontal="center" wrapText="1"/>
    </xf>
    <xf numFmtId="0" fontId="17" fillId="6" borderId="14" xfId="0" applyFont="1" applyFill="1" applyBorder="1" applyAlignment="1">
      <alignment horizontal="center" wrapText="1"/>
    </xf>
    <xf numFmtId="0" fontId="17" fillId="6" borderId="28" xfId="0" applyFont="1" applyFill="1" applyBorder="1" applyAlignment="1">
      <alignment horizontal="center" wrapText="1"/>
    </xf>
    <xf numFmtId="0" fontId="17" fillId="6" borderId="10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174" fontId="23" fillId="0" borderId="15" xfId="0" applyNumberFormat="1" applyFont="1" applyFill="1" applyBorder="1" applyAlignment="1">
      <alignment horizontal="center"/>
    </xf>
    <xf numFmtId="174" fontId="23" fillId="0" borderId="26" xfId="0" applyNumberFormat="1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wrapText="1"/>
    </xf>
    <xf numFmtId="0" fontId="15" fillId="0" borderId="0" xfId="0" applyFont="1" applyAlignment="1" applyProtection="1">
      <alignment horizontal="left"/>
    </xf>
    <xf numFmtId="174" fontId="33" fillId="2" borderId="9" xfId="0" applyNumberFormat="1" applyFont="1" applyFill="1" applyBorder="1" applyAlignment="1" applyProtection="1">
      <alignment horizontal="left" vertical="center"/>
      <protection locked="0" hidden="1"/>
    </xf>
    <xf numFmtId="0" fontId="2" fillId="2" borderId="15" xfId="0" applyFont="1" applyFill="1" applyBorder="1" applyAlignment="1" applyProtection="1">
      <alignment horizontal="center" vertical="center"/>
      <protection locked="0" hidden="1"/>
    </xf>
    <xf numFmtId="0" fontId="2" fillId="2" borderId="16" xfId="0" applyFont="1" applyFill="1" applyBorder="1" applyAlignment="1" applyProtection="1">
      <alignment horizontal="center" vertical="center"/>
      <protection locked="0" hidden="1"/>
    </xf>
    <xf numFmtId="0" fontId="2" fillId="2" borderId="26" xfId="0" applyFont="1" applyFill="1" applyBorder="1" applyAlignment="1" applyProtection="1">
      <alignment horizontal="center" vertical="center"/>
      <protection locked="0" hidden="1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/>
      <protection locked="0" hidden="1"/>
    </xf>
    <xf numFmtId="0" fontId="4" fillId="2" borderId="30" xfId="0" applyFont="1" applyFill="1" applyBorder="1" applyAlignment="1" applyProtection="1">
      <alignment horizontal="center"/>
      <protection locked="0" hidden="1"/>
    </xf>
    <xf numFmtId="0" fontId="4" fillId="2" borderId="31" xfId="0" applyFont="1" applyFill="1" applyBorder="1" applyAlignment="1" applyProtection="1">
      <alignment horizontal="center"/>
      <protection locked="0" hidden="1"/>
    </xf>
    <xf numFmtId="173" fontId="3" fillId="2" borderId="32" xfId="0" applyNumberFormat="1" applyFont="1" applyFill="1" applyBorder="1" applyAlignment="1" applyProtection="1">
      <alignment horizontal="center" wrapText="1"/>
      <protection locked="0" hidden="1"/>
    </xf>
    <xf numFmtId="173" fontId="3" fillId="2" borderId="3" xfId="0" applyNumberFormat="1" applyFont="1" applyFill="1" applyBorder="1" applyAlignment="1" applyProtection="1">
      <alignment horizontal="center" wrapText="1"/>
      <protection locked="0" hidden="1"/>
    </xf>
    <xf numFmtId="0" fontId="4" fillId="3" borderId="32" xfId="0" applyFont="1" applyFill="1" applyBorder="1" applyAlignment="1" applyProtection="1">
      <alignment horizontal="center" wrapText="1"/>
    </xf>
    <xf numFmtId="1" fontId="3" fillId="2" borderId="32" xfId="0" applyNumberFormat="1" applyFont="1" applyFill="1" applyBorder="1" applyAlignment="1" applyProtection="1">
      <alignment horizontal="center" wrapText="1"/>
      <protection locked="0" hidden="1"/>
    </xf>
    <xf numFmtId="1" fontId="3" fillId="2" borderId="3" xfId="0" applyNumberFormat="1" applyFont="1" applyFill="1" applyBorder="1" applyAlignment="1" applyProtection="1">
      <alignment horizontal="center" wrapText="1"/>
      <protection locked="0" hidden="1"/>
    </xf>
    <xf numFmtId="4" fontId="4" fillId="3" borderId="29" xfId="0" applyNumberFormat="1" applyFont="1" applyFill="1" applyBorder="1" applyAlignment="1" applyProtection="1">
      <alignment horizontal="center" wrapText="1"/>
    </xf>
    <xf numFmtId="4" fontId="4" fillId="3" borderId="30" xfId="0" applyNumberFormat="1" applyFont="1" applyFill="1" applyBorder="1" applyAlignment="1" applyProtection="1">
      <alignment horizontal="center" wrapText="1"/>
    </xf>
    <xf numFmtId="4" fontId="4" fillId="3" borderId="31" xfId="0" applyNumberFormat="1" applyFont="1" applyFill="1" applyBorder="1" applyAlignment="1" applyProtection="1">
      <alignment horizontal="center" wrapText="1"/>
    </xf>
    <xf numFmtId="0" fontId="4" fillId="4" borderId="27" xfId="0" applyFont="1" applyFill="1" applyBorder="1" applyAlignment="1" applyProtection="1">
      <alignment horizontal="center" vertical="center" wrapText="1"/>
      <protection locked="0" hidden="1"/>
    </xf>
    <xf numFmtId="0" fontId="4" fillId="4" borderId="10" xfId="0" applyFont="1" applyFill="1" applyBorder="1" applyAlignment="1" applyProtection="1">
      <alignment horizontal="center" vertical="center" wrapText="1"/>
      <protection locked="0" hidden="1"/>
    </xf>
    <xf numFmtId="0" fontId="4" fillId="4" borderId="12" xfId="0" applyFont="1" applyFill="1" applyBorder="1" applyAlignment="1" applyProtection="1">
      <alignment horizontal="center" vertical="center" wrapText="1"/>
      <protection locked="0" hidden="1"/>
    </xf>
    <xf numFmtId="0" fontId="4" fillId="4" borderId="33" xfId="0" applyFont="1" applyFill="1" applyBorder="1" applyAlignment="1" applyProtection="1">
      <alignment horizontal="center" vertical="center" wrapText="1"/>
      <protection locked="0" hidden="1"/>
    </xf>
    <xf numFmtId="0" fontId="4" fillId="4" borderId="17" xfId="0" applyFont="1" applyFill="1" applyBorder="1" applyAlignment="1" applyProtection="1">
      <alignment horizontal="center" vertical="center" wrapText="1"/>
      <protection locked="0" hidden="1"/>
    </xf>
    <xf numFmtId="0" fontId="4" fillId="4" borderId="18" xfId="0" applyFont="1" applyFill="1" applyBorder="1" applyAlignment="1" applyProtection="1">
      <alignment horizontal="center" vertical="center" wrapText="1"/>
      <protection locked="0" hidden="1"/>
    </xf>
    <xf numFmtId="173" fontId="3" fillId="2" borderId="19" xfId="0" applyNumberFormat="1" applyFont="1" applyFill="1" applyBorder="1" applyAlignment="1" applyProtection="1">
      <alignment horizontal="center" wrapText="1"/>
      <protection locked="0" hidden="1"/>
    </xf>
    <xf numFmtId="1" fontId="3" fillId="2" borderId="19" xfId="0" applyNumberFormat="1" applyFont="1" applyFill="1" applyBorder="1" applyAlignment="1" applyProtection="1">
      <alignment horizontal="center" wrapText="1"/>
      <protection locked="0" hidden="1"/>
    </xf>
    <xf numFmtId="0" fontId="9" fillId="3" borderId="3" xfId="0" applyFont="1" applyFill="1" applyBorder="1" applyAlignment="1" applyProtection="1">
      <alignment wrapText="1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174" fontId="38" fillId="7" borderId="9" xfId="0" applyNumberFormat="1" applyFont="1" applyFill="1" applyBorder="1" applyAlignment="1" applyProtection="1">
      <alignment horizontal="left" vertical="center"/>
      <protection locked="0" hidden="1"/>
    </xf>
    <xf numFmtId="0" fontId="13" fillId="2" borderId="15" xfId="0" applyFont="1" applyFill="1" applyBorder="1" applyAlignment="1" applyProtection="1">
      <alignment horizontal="center" vertical="center"/>
      <protection locked="0" hidden="1"/>
    </xf>
    <xf numFmtId="0" fontId="13" fillId="2" borderId="16" xfId="0" applyFont="1" applyFill="1" applyBorder="1" applyAlignment="1" applyProtection="1">
      <alignment horizontal="center" vertical="center"/>
      <protection locked="0" hidden="1"/>
    </xf>
    <xf numFmtId="0" fontId="4" fillId="3" borderId="33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  <protection locked="0" hidden="1"/>
    </xf>
    <xf numFmtId="0" fontId="4" fillId="2" borderId="24" xfId="0" applyFont="1" applyFill="1" applyBorder="1" applyAlignment="1" applyProtection="1">
      <alignment horizontal="center" wrapText="1"/>
      <protection locked="0" hidden="1"/>
    </xf>
    <xf numFmtId="4" fontId="4" fillId="3" borderId="27" xfId="0" applyNumberFormat="1" applyFont="1" applyFill="1" applyBorder="1" applyAlignment="1" applyProtection="1">
      <alignment horizontal="center" wrapText="1"/>
    </xf>
    <xf numFmtId="4" fontId="4" fillId="3" borderId="14" xfId="0" applyNumberFormat="1" applyFont="1" applyFill="1" applyBorder="1" applyAlignment="1" applyProtection="1">
      <alignment horizontal="center" wrapText="1"/>
    </xf>
    <xf numFmtId="4" fontId="4" fillId="3" borderId="28" xfId="0" applyNumberFormat="1" applyFont="1" applyFill="1" applyBorder="1" applyAlignment="1" applyProtection="1">
      <alignment horizontal="center" wrapText="1"/>
    </xf>
    <xf numFmtId="4" fontId="4" fillId="3" borderId="12" xfId="0" applyNumberFormat="1" applyFont="1" applyFill="1" applyBorder="1" applyAlignment="1" applyProtection="1">
      <alignment horizontal="center" wrapText="1"/>
    </xf>
    <xf numFmtId="4" fontId="4" fillId="3" borderId="9" xfId="0" applyNumberFormat="1" applyFont="1" applyFill="1" applyBorder="1" applyAlignment="1" applyProtection="1">
      <alignment horizontal="center" wrapText="1"/>
    </xf>
    <xf numFmtId="4" fontId="4" fillId="3" borderId="13" xfId="0" applyNumberFormat="1" applyFont="1" applyFill="1" applyBorder="1" applyAlignment="1" applyProtection="1">
      <alignment horizontal="center" wrapText="1"/>
    </xf>
    <xf numFmtId="0" fontId="4" fillId="3" borderId="28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14" fillId="0" borderId="0" xfId="5" applyFont="1" applyBorder="1" applyAlignment="1">
      <alignment horizontal="justify" vertical="top" wrapText="1"/>
    </xf>
    <xf numFmtId="0" fontId="39" fillId="0" borderId="0" xfId="5" applyFont="1" applyBorder="1" applyAlignment="1">
      <alignment horizontal="center"/>
    </xf>
    <xf numFmtId="1" fontId="14" fillId="0" borderId="15" xfId="5" applyNumberFormat="1" applyFont="1" applyFill="1" applyBorder="1" applyAlignment="1">
      <alignment horizontal="left"/>
    </xf>
    <xf numFmtId="1" fontId="14" fillId="0" borderId="16" xfId="5" applyNumberFormat="1" applyFont="1" applyFill="1" applyBorder="1" applyAlignment="1">
      <alignment horizontal="left"/>
    </xf>
    <xf numFmtId="1" fontId="14" fillId="0" borderId="26" xfId="5" applyNumberFormat="1" applyFont="1" applyFill="1" applyBorder="1" applyAlignment="1">
      <alignment horizontal="left"/>
    </xf>
    <xf numFmtId="0" fontId="39" fillId="0" borderId="15" xfId="5" applyFont="1" applyBorder="1" applyAlignment="1">
      <alignment horizontal="center"/>
    </xf>
    <xf numFmtId="0" fontId="39" fillId="0" borderId="16" xfId="5" applyFont="1" applyBorder="1" applyAlignment="1">
      <alignment horizontal="center"/>
    </xf>
    <xf numFmtId="0" fontId="39" fillId="0" borderId="26" xfId="5" applyFont="1" applyBorder="1" applyAlignment="1">
      <alignment horizontal="center"/>
    </xf>
    <xf numFmtId="0" fontId="14" fillId="0" borderId="0" xfId="5" applyFont="1" applyBorder="1" applyAlignment="1">
      <alignment horizontal="center"/>
    </xf>
    <xf numFmtId="1" fontId="3" fillId="2" borderId="34" xfId="0" applyNumberFormat="1" applyFont="1" applyFill="1" applyBorder="1" applyAlignment="1" applyProtection="1">
      <alignment horizontal="center" wrapText="1"/>
      <protection locked="0" hidden="1"/>
    </xf>
    <xf numFmtId="1" fontId="3" fillId="2" borderId="35" xfId="0" applyNumberFormat="1" applyFont="1" applyFill="1" applyBorder="1" applyAlignment="1" applyProtection="1">
      <alignment horizontal="center" wrapText="1"/>
      <protection locked="0" hidden="1"/>
    </xf>
    <xf numFmtId="0" fontId="4" fillId="2" borderId="36" xfId="0" applyFont="1" applyFill="1" applyBorder="1" applyAlignment="1" applyProtection="1">
      <alignment horizontal="center" wrapText="1"/>
      <protection locked="0" hidden="1"/>
    </xf>
    <xf numFmtId="0" fontId="4" fillId="2" borderId="37" xfId="0" applyFont="1" applyFill="1" applyBorder="1" applyAlignment="1" applyProtection="1">
      <alignment horizontal="center" wrapText="1"/>
      <protection locked="0" hidden="1"/>
    </xf>
  </cellXfs>
  <cellStyles count="12">
    <cellStyle name="Euro" xfId="1"/>
    <cellStyle name="Moneda 2" xfId="2"/>
    <cellStyle name="no dec" xfId="3"/>
    <cellStyle name="Normal" xfId="0" builtinId="0"/>
    <cellStyle name="Normal - Style1" xfId="4"/>
    <cellStyle name="Normal 2" xfId="5"/>
    <cellStyle name="Normal 3" xfId="6"/>
    <cellStyle name="SPOl" xfId="7"/>
    <cellStyle name="Standard_AT&amp;T (2)" xfId="8"/>
    <cellStyle name="þ_x001d_ð&quot;_x000c_Býò_x000c_5ýU_x0001_e_x0005_¹,_x0007__x0001__x0001_" xfId="9"/>
    <cellStyle name="Währung [0]_AT&amp;T (2)" xfId="10"/>
    <cellStyle name="Währung_AT&amp;T (2)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257175</xdr:colOff>
      <xdr:row>54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01175" cy="875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dor\c\Alvaro\informe%20consejo\A&#241;o%202001\Diciembre\Divisi&#243;n%20medioambiente\Mis%20documentos\consejo\1999\diciembre\corp%20ibmei\diciembreCORP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PYG (2)"/>
      <sheetName val="INMOV.FINANC."/>
      <sheetName val="POLIZAS CREDITO"/>
      <sheetName val="DETALLES"/>
      <sheetName val="INTERESES IB-MEI"/>
    </sheetNames>
    <sheetDataSet>
      <sheetData sheetId="0">
        <row r="2">
          <cell r="B2" t="str">
            <v>BALANCE DE SITUACION (INDIVIDUAL)</v>
          </cell>
        </row>
        <row r="3">
          <cell r="B3" t="str">
            <v>(CIFRAS EN MILES DE PESETAS)</v>
          </cell>
        </row>
        <row r="6">
          <cell r="D6" t="str">
            <v>31/12/98</v>
          </cell>
          <cell r="F6" t="str">
            <v>31/12/99</v>
          </cell>
        </row>
        <row r="8">
          <cell r="B8" t="str">
            <v>ACTIVO</v>
          </cell>
        </row>
        <row r="9">
          <cell r="B9" t="str">
            <v xml:space="preserve"> </v>
          </cell>
        </row>
        <row r="11">
          <cell r="B11" t="str">
            <v>GASTOS AMORTIZABLES</v>
          </cell>
          <cell r="D11">
            <v>5997</v>
          </cell>
          <cell r="F11">
            <v>4497.7349999999997</v>
          </cell>
        </row>
        <row r="13">
          <cell r="B13" t="str">
            <v>INMOVILIZADO MATERIAL NETO</v>
          </cell>
          <cell r="D13">
            <v>44957</v>
          </cell>
          <cell r="F13">
            <v>44049.507000000012</v>
          </cell>
        </row>
        <row r="15">
          <cell r="B15" t="str">
            <v>Edificios y otras construcciones</v>
          </cell>
          <cell r="D15">
            <v>46144</v>
          </cell>
          <cell r="F15">
            <v>46144</v>
          </cell>
        </row>
        <row r="16">
          <cell r="B16" t="str">
            <v>Mobiliario y Enseres</v>
          </cell>
          <cell r="D16">
            <v>26378</v>
          </cell>
          <cell r="F16">
            <v>26851.914000000001</v>
          </cell>
        </row>
        <row r="17">
          <cell r="B17" t="str">
            <v>Equipo para procesos de información</v>
          </cell>
          <cell r="D17">
            <v>1490</v>
          </cell>
          <cell r="F17">
            <v>2876.971</v>
          </cell>
        </row>
        <row r="18">
          <cell r="B18" t="str">
            <v>Amortización Acum. Inmov. Material</v>
          </cell>
          <cell r="D18">
            <v>-29055</v>
          </cell>
          <cell r="F18">
            <v>-31823.378000000001</v>
          </cell>
        </row>
        <row r="20">
          <cell r="B20" t="str">
            <v>INMOVILIZADO FINANCIERO</v>
          </cell>
          <cell r="D20">
            <v>8184325</v>
          </cell>
          <cell r="F20">
            <v>8226347.8550000004</v>
          </cell>
        </row>
        <row r="22">
          <cell r="B22" t="str">
            <v>Participaciones en empresas del grupo (Anexo 1)</v>
          </cell>
          <cell r="D22">
            <v>7519743</v>
          </cell>
          <cell r="F22">
            <v>7723371.7060000002</v>
          </cell>
        </row>
        <row r="23">
          <cell r="B23" t="str">
            <v>Participaciones en empresas asociadas (Anexo 1)</v>
          </cell>
          <cell r="D23">
            <v>950009</v>
          </cell>
          <cell r="F23">
            <v>770763.13500000001</v>
          </cell>
        </row>
        <row r="24">
          <cell r="B24" t="str">
            <v>Provisión Dep. Empresas del Grupo</v>
          </cell>
          <cell r="D24">
            <v>-285427</v>
          </cell>
          <cell r="F24">
            <v>-267786.98599999998</v>
          </cell>
        </row>
        <row r="26">
          <cell r="B26" t="str">
            <v>TOTAL INMOVILIZADO</v>
          </cell>
          <cell r="D26">
            <v>8235279</v>
          </cell>
          <cell r="F26">
            <v>8274895.0970000001</v>
          </cell>
        </row>
        <row r="30">
          <cell r="B30" t="str">
            <v>DEUDORES</v>
          </cell>
          <cell r="D30">
            <v>1283751.9920000001</v>
          </cell>
          <cell r="F30">
            <v>1278344.7719999999</v>
          </cell>
        </row>
        <row r="32">
          <cell r="B32" t="str">
            <v>Empresas del Grupo y Asociadas (Anexo 3)</v>
          </cell>
          <cell r="D32">
            <v>1193762.9920000001</v>
          </cell>
          <cell r="F32">
            <v>932767.10199999996</v>
          </cell>
        </row>
        <row r="33">
          <cell r="B33" t="str">
            <v>Deudores Varios (Anexo 4)</v>
          </cell>
          <cell r="D33">
            <v>56345</v>
          </cell>
          <cell r="F33">
            <v>80455.81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936"/>
  <sheetViews>
    <sheetView showGridLines="0" zoomScale="75" workbookViewId="0">
      <selection activeCell="E30" sqref="E30"/>
    </sheetView>
  </sheetViews>
  <sheetFormatPr baseColWidth="10" defaultColWidth="8" defaultRowHeight="12" customHeight="1"/>
  <cols>
    <col min="1" max="1" width="11.42578125" style="92" customWidth="1"/>
    <col min="2" max="2" width="14.140625" style="131" customWidth="1"/>
    <col min="3" max="3" width="14.140625" style="92" customWidth="1"/>
    <col min="4" max="5" width="14.140625" style="129" customWidth="1"/>
    <col min="6" max="6" width="16.28515625" style="130" customWidth="1"/>
    <col min="7" max="7" width="14.140625" style="130" customWidth="1"/>
    <col min="8" max="8" width="12.42578125" style="92" customWidth="1"/>
    <col min="9" max="9" width="10.140625" style="92" customWidth="1"/>
    <col min="10" max="16384" width="8" style="92"/>
  </cols>
  <sheetData>
    <row r="1" spans="2:13" s="91" customFormat="1" ht="29.25" customHeight="1">
      <c r="B1" s="339" t="s">
        <v>137</v>
      </c>
      <c r="C1" s="340"/>
      <c r="D1" s="340"/>
      <c r="E1" s="340"/>
      <c r="F1" s="340"/>
      <c r="G1" s="341"/>
    </row>
    <row r="2" spans="2:13" s="91" customFormat="1" ht="21.75" customHeight="1">
      <c r="B2" s="342"/>
      <c r="C2" s="343"/>
      <c r="D2" s="343"/>
      <c r="E2" s="343"/>
      <c r="F2" s="343"/>
      <c r="G2" s="344"/>
    </row>
    <row r="3" spans="2:13" ht="12" customHeight="1">
      <c r="B3" s="342"/>
      <c r="C3" s="343"/>
      <c r="D3" s="343"/>
      <c r="E3" s="343"/>
      <c r="F3" s="343"/>
      <c r="G3" s="344"/>
    </row>
    <row r="4" spans="2:13" ht="30.75" customHeight="1">
      <c r="B4" s="342"/>
      <c r="C4" s="343"/>
      <c r="D4" s="343"/>
      <c r="E4" s="343"/>
      <c r="F4" s="343"/>
      <c r="G4" s="344"/>
    </row>
    <row r="5" spans="2:13" ht="12" customHeight="1">
      <c r="B5" s="93"/>
      <c r="C5" s="94"/>
      <c r="D5" s="95"/>
      <c r="E5" s="95"/>
      <c r="F5" s="96"/>
      <c r="G5" s="97"/>
    </row>
    <row r="6" spans="2:13" ht="19.5" customHeight="1">
      <c r="B6" s="93"/>
      <c r="C6" s="348" t="s">
        <v>131</v>
      </c>
      <c r="D6" s="348"/>
      <c r="E6" s="348"/>
      <c r="F6" s="348"/>
      <c r="G6" s="97"/>
    </row>
    <row r="7" spans="2:13" ht="12" customHeight="1">
      <c r="B7" s="93"/>
      <c r="C7" s="348"/>
      <c r="D7" s="348"/>
      <c r="E7" s="348"/>
      <c r="F7" s="348"/>
      <c r="G7" s="97"/>
    </row>
    <row r="8" spans="2:13" ht="12" customHeight="1">
      <c r="B8" s="93"/>
      <c r="C8" s="348"/>
      <c r="D8" s="348"/>
      <c r="E8" s="348"/>
      <c r="F8" s="348"/>
      <c r="G8" s="97"/>
      <c r="I8" s="98"/>
    </row>
    <row r="9" spans="2:13" ht="12" customHeight="1">
      <c r="B9" s="93"/>
      <c r="C9" s="96"/>
      <c r="D9" s="96"/>
      <c r="E9" s="96"/>
      <c r="F9" s="96"/>
      <c r="G9" s="97"/>
      <c r="I9" s="98"/>
    </row>
    <row r="10" spans="2:13" ht="12" customHeight="1">
      <c r="B10" s="93"/>
      <c r="C10" s="345" t="s">
        <v>136</v>
      </c>
      <c r="D10" s="345"/>
      <c r="E10" s="345"/>
      <c r="F10" s="345"/>
      <c r="G10" s="97"/>
      <c r="I10" s="98"/>
    </row>
    <row r="11" spans="2:13" ht="12" customHeight="1">
      <c r="B11" s="93"/>
      <c r="C11" s="345"/>
      <c r="D11" s="345"/>
      <c r="E11" s="345"/>
      <c r="F11" s="345"/>
      <c r="G11" s="97"/>
      <c r="I11" s="98"/>
      <c r="M11" s="99"/>
    </row>
    <row r="12" spans="2:13" ht="12" customHeight="1">
      <c r="B12" s="93"/>
      <c r="C12" s="345"/>
      <c r="D12" s="345"/>
      <c r="E12" s="345"/>
      <c r="F12" s="345"/>
      <c r="G12" s="97"/>
      <c r="I12" s="98"/>
      <c r="M12" s="99"/>
    </row>
    <row r="13" spans="2:13" ht="12" customHeight="1">
      <c r="B13" s="93"/>
      <c r="C13" s="345"/>
      <c r="D13" s="345"/>
      <c r="E13" s="345"/>
      <c r="F13" s="345"/>
      <c r="G13" s="97"/>
      <c r="I13" s="98"/>
    </row>
    <row r="14" spans="2:13" ht="12" customHeight="1">
      <c r="B14" s="93"/>
      <c r="C14" s="345"/>
      <c r="D14" s="345"/>
      <c r="E14" s="345"/>
      <c r="F14" s="345"/>
      <c r="G14" s="97"/>
      <c r="I14" s="98"/>
    </row>
    <row r="15" spans="2:13" ht="17.25" customHeight="1">
      <c r="B15" s="93"/>
      <c r="C15" s="345"/>
      <c r="D15" s="345"/>
      <c r="E15" s="345"/>
      <c r="F15" s="345"/>
      <c r="G15" s="97"/>
      <c r="I15" s="98"/>
    </row>
    <row r="16" spans="2:13" ht="12" customHeight="1">
      <c r="B16" s="93"/>
      <c r="C16" s="94"/>
      <c r="D16" s="95"/>
      <c r="E16" s="95"/>
      <c r="F16" s="100"/>
      <c r="G16" s="97"/>
      <c r="I16" s="98"/>
    </row>
    <row r="17" spans="2:9" ht="15.75">
      <c r="B17" s="101" t="s">
        <v>45</v>
      </c>
      <c r="C17" s="102"/>
      <c r="D17" s="336"/>
      <c r="E17" s="337"/>
      <c r="F17" s="338"/>
      <c r="G17" s="97"/>
      <c r="I17" s="98"/>
    </row>
    <row r="18" spans="2:9" ht="15.75">
      <c r="B18" s="101" t="s">
        <v>46</v>
      </c>
      <c r="C18" s="102"/>
      <c r="D18" s="102"/>
      <c r="E18" s="102"/>
      <c r="F18" s="103"/>
      <c r="G18" s="97"/>
      <c r="I18" s="98"/>
    </row>
    <row r="19" spans="2:9" ht="15.75">
      <c r="B19" s="101" t="s">
        <v>47</v>
      </c>
      <c r="C19" s="102"/>
      <c r="D19" s="102"/>
      <c r="E19" s="102"/>
      <c r="F19" s="103"/>
      <c r="G19" s="97"/>
      <c r="I19" s="98"/>
    </row>
    <row r="20" spans="2:9" ht="15.75">
      <c r="B20" s="101" t="s">
        <v>48</v>
      </c>
      <c r="C20" s="102"/>
      <c r="D20" s="102"/>
      <c r="E20" s="102"/>
      <c r="F20" s="103"/>
      <c r="G20" s="97"/>
      <c r="I20" s="98"/>
    </row>
    <row r="21" spans="2:9" ht="12" customHeight="1">
      <c r="B21" s="104"/>
      <c r="C21" s="94"/>
      <c r="D21" s="95"/>
      <c r="E21" s="95"/>
      <c r="F21" s="100"/>
      <c r="G21" s="97"/>
      <c r="I21" s="98"/>
    </row>
    <row r="22" spans="2:9" ht="12" customHeight="1">
      <c r="B22" s="104"/>
      <c r="C22" s="94"/>
      <c r="D22" s="95"/>
      <c r="E22" s="95"/>
      <c r="F22" s="100"/>
      <c r="G22" s="97"/>
      <c r="I22" s="98"/>
    </row>
    <row r="23" spans="2:9" ht="12" customHeight="1">
      <c r="B23" s="93"/>
      <c r="C23" s="94"/>
      <c r="D23" s="95"/>
      <c r="E23" s="95"/>
      <c r="F23" s="100"/>
      <c r="G23" s="97"/>
      <c r="I23" s="98"/>
    </row>
    <row r="24" spans="2:9" ht="15" customHeight="1">
      <c r="B24" s="93"/>
      <c r="C24" s="94"/>
      <c r="D24" s="95"/>
      <c r="E24" s="95"/>
      <c r="F24" s="100"/>
      <c r="G24" s="97"/>
      <c r="I24" s="98"/>
    </row>
    <row r="25" spans="2:9" ht="15" customHeight="1">
      <c r="B25" s="93"/>
      <c r="C25" s="105"/>
      <c r="D25" s="95"/>
      <c r="E25" s="95"/>
      <c r="F25" s="100"/>
      <c r="G25" s="97"/>
      <c r="I25" s="98"/>
    </row>
    <row r="26" spans="2:9" s="109" customFormat="1" ht="10.5" customHeight="1">
      <c r="B26" s="106"/>
      <c r="C26" s="105"/>
      <c r="D26" s="107"/>
      <c r="E26" s="107"/>
      <c r="F26" s="100"/>
      <c r="G26" s="108"/>
      <c r="I26" s="98"/>
    </row>
    <row r="27" spans="2:9" s="109" customFormat="1" ht="24" customHeight="1">
      <c r="B27" s="110" t="s">
        <v>76</v>
      </c>
      <c r="C27" s="102"/>
      <c r="D27" s="102"/>
      <c r="E27" s="346">
        <v>42644</v>
      </c>
      <c r="F27" s="347"/>
      <c r="G27" s="97"/>
      <c r="I27" s="98"/>
    </row>
    <row r="28" spans="2:9" s="109" customFormat="1" ht="10.5" customHeight="1">
      <c r="B28" s="111"/>
      <c r="C28" s="102"/>
      <c r="D28" s="102"/>
      <c r="E28" s="102"/>
      <c r="F28" s="112"/>
      <c r="G28" s="108"/>
      <c r="I28" s="98"/>
    </row>
    <row r="29" spans="2:9" s="109" customFormat="1" ht="19.5" customHeight="1">
      <c r="B29" s="110" t="s">
        <v>77</v>
      </c>
      <c r="C29" s="102"/>
      <c r="D29" s="102"/>
      <c r="E29" s="346">
        <v>42658</v>
      </c>
      <c r="F29" s="347"/>
      <c r="G29" s="108"/>
      <c r="I29" s="98"/>
    </row>
    <row r="30" spans="2:9" s="109" customFormat="1" ht="15" customHeight="1">
      <c r="B30" s="113"/>
      <c r="C30" s="105"/>
      <c r="D30" s="107"/>
      <c r="E30" s="107"/>
      <c r="F30" s="114"/>
      <c r="G30" s="108"/>
      <c r="I30" s="98"/>
    </row>
    <row r="31" spans="2:9" s="109" customFormat="1" ht="15" customHeight="1">
      <c r="B31" s="113"/>
      <c r="C31" s="105"/>
      <c r="D31" s="107"/>
      <c r="E31" s="107"/>
      <c r="F31" s="114"/>
      <c r="G31" s="108"/>
      <c r="I31" s="98"/>
    </row>
    <row r="32" spans="2:9" s="117" customFormat="1" ht="15" customHeight="1">
      <c r="B32" s="115"/>
      <c r="C32" s="94"/>
      <c r="D32" s="105"/>
      <c r="E32" s="105"/>
      <c r="F32" s="100"/>
      <c r="G32" s="116"/>
      <c r="I32" s="98"/>
    </row>
    <row r="33" spans="2:9" s="117" customFormat="1" ht="15" customHeight="1">
      <c r="B33" s="115"/>
      <c r="C33" s="94"/>
      <c r="D33" s="105"/>
      <c r="E33" s="105"/>
      <c r="F33" s="100"/>
      <c r="G33" s="116"/>
      <c r="I33" s="98"/>
    </row>
    <row r="34" spans="2:9" s="117" customFormat="1" ht="15" customHeight="1">
      <c r="B34" s="118" t="s">
        <v>49</v>
      </c>
      <c r="C34" s="119"/>
      <c r="D34" s="102"/>
      <c r="E34" s="120"/>
      <c r="F34" s="112"/>
      <c r="G34" s="116"/>
      <c r="I34" s="98"/>
    </row>
    <row r="35" spans="2:9" s="122" customFormat="1" ht="15" customHeight="1">
      <c r="B35" s="101" t="s">
        <v>50</v>
      </c>
      <c r="C35" s="102"/>
      <c r="D35" s="336" t="s">
        <v>51</v>
      </c>
      <c r="E35" s="337"/>
      <c r="F35" s="338"/>
      <c r="G35" s="121"/>
      <c r="I35" s="98"/>
    </row>
    <row r="36" spans="2:9" s="122" customFormat="1" ht="15" customHeight="1">
      <c r="B36" s="101" t="s">
        <v>52</v>
      </c>
      <c r="C36" s="102"/>
      <c r="D36" s="102"/>
      <c r="E36" s="102"/>
      <c r="F36" s="103" t="s">
        <v>53</v>
      </c>
      <c r="G36" s="121"/>
      <c r="I36" s="98"/>
    </row>
    <row r="37" spans="2:9" s="122" customFormat="1" ht="15" customHeight="1">
      <c r="B37" s="101" t="s">
        <v>48</v>
      </c>
      <c r="C37" s="102"/>
      <c r="D37" s="102"/>
      <c r="E37" s="102"/>
      <c r="F37" s="103" t="s">
        <v>54</v>
      </c>
      <c r="G37" s="121"/>
      <c r="I37" s="98"/>
    </row>
    <row r="38" spans="2:9" s="122" customFormat="1" ht="15" customHeight="1">
      <c r="B38" s="104"/>
      <c r="C38" s="94"/>
      <c r="D38" s="94"/>
      <c r="E38" s="123"/>
      <c r="F38" s="124"/>
      <c r="G38" s="121"/>
      <c r="I38" s="98"/>
    </row>
    <row r="39" spans="2:9" s="122" customFormat="1" ht="15" customHeight="1">
      <c r="B39" s="104"/>
      <c r="C39" s="123"/>
      <c r="D39" s="123"/>
      <c r="E39" s="94"/>
      <c r="F39" s="123"/>
      <c r="G39" s="121"/>
      <c r="I39" s="98"/>
    </row>
    <row r="40" spans="2:9" s="122" customFormat="1" ht="15" customHeight="1">
      <c r="B40" s="104"/>
      <c r="C40" s="94"/>
      <c r="D40" s="94"/>
      <c r="E40" s="94"/>
      <c r="F40" s="94"/>
      <c r="G40" s="121"/>
      <c r="I40" s="98"/>
    </row>
    <row r="41" spans="2:9" s="122" customFormat="1" ht="12" customHeight="1">
      <c r="B41" s="125"/>
      <c r="C41" s="126"/>
      <c r="D41" s="126"/>
      <c r="E41" s="126"/>
      <c r="F41" s="126"/>
      <c r="G41" s="127"/>
      <c r="I41" s="98"/>
    </row>
    <row r="42" spans="2:9" s="122" customFormat="1" ht="12" customHeight="1">
      <c r="I42" s="98"/>
    </row>
    <row r="43" spans="2:9" s="122" customFormat="1" ht="12" customHeight="1">
      <c r="I43" s="98"/>
    </row>
    <row r="44" spans="2:9" s="122" customFormat="1" ht="12" customHeight="1">
      <c r="I44" s="98"/>
    </row>
    <row r="45" spans="2:9" s="122" customFormat="1" ht="12" customHeight="1">
      <c r="I45" s="98"/>
    </row>
    <row r="46" spans="2:9" s="122" customFormat="1" ht="12" customHeight="1">
      <c r="I46" s="98"/>
    </row>
    <row r="47" spans="2:9" s="122" customFormat="1" ht="12" customHeight="1">
      <c r="E47" s="117"/>
      <c r="I47" s="98"/>
    </row>
    <row r="48" spans="2:9" s="117" customFormat="1" ht="12" customHeight="1">
      <c r="I48" s="98"/>
    </row>
    <row r="49" spans="5:9" s="117" customFormat="1" ht="12" customHeight="1">
      <c r="I49" s="98"/>
    </row>
    <row r="50" spans="5:9" s="117" customFormat="1" ht="12" customHeight="1">
      <c r="E50" s="128"/>
      <c r="I50" s="98"/>
    </row>
    <row r="51" spans="5:9" s="128" customFormat="1" ht="12" customHeight="1">
      <c r="I51" s="98"/>
    </row>
    <row r="52" spans="5:9" s="128" customFormat="1" ht="12" customHeight="1">
      <c r="I52" s="98"/>
    </row>
    <row r="53" spans="5:9" s="128" customFormat="1" ht="12" customHeight="1">
      <c r="E53" s="129"/>
      <c r="I53" s="98"/>
    </row>
    <row r="54" spans="5:9" ht="12" customHeight="1">
      <c r="E54" s="122"/>
      <c r="I54" s="98"/>
    </row>
    <row r="55" spans="5:9" s="122" customFormat="1" ht="12" customHeight="1">
      <c r="I55" s="98"/>
    </row>
    <row r="56" spans="5:9" s="122" customFormat="1" ht="12" customHeight="1">
      <c r="I56" s="98"/>
    </row>
    <row r="57" spans="5:9" s="122" customFormat="1" ht="12" customHeight="1">
      <c r="I57" s="98"/>
    </row>
    <row r="58" spans="5:9" s="122" customFormat="1" ht="12" customHeight="1">
      <c r="I58" s="98"/>
    </row>
    <row r="59" spans="5:9" s="122" customFormat="1" ht="12" customHeight="1">
      <c r="I59" s="98"/>
    </row>
    <row r="60" spans="5:9" s="122" customFormat="1" ht="12" customHeight="1">
      <c r="I60" s="98"/>
    </row>
    <row r="61" spans="5:9" s="122" customFormat="1" ht="12" customHeight="1">
      <c r="I61" s="98"/>
    </row>
    <row r="62" spans="5:9" s="122" customFormat="1" ht="12" customHeight="1">
      <c r="I62" s="98"/>
    </row>
    <row r="63" spans="5:9" s="122" customFormat="1" ht="12" customHeight="1">
      <c r="I63" s="98"/>
    </row>
    <row r="64" spans="5:9" s="122" customFormat="1" ht="12" customHeight="1">
      <c r="I64" s="98"/>
    </row>
    <row r="65" spans="5:9" s="122" customFormat="1" ht="12" customHeight="1">
      <c r="I65" s="98"/>
    </row>
    <row r="66" spans="5:9" s="122" customFormat="1" ht="12" customHeight="1">
      <c r="I66" s="98"/>
    </row>
    <row r="67" spans="5:9" s="122" customFormat="1" ht="12" customHeight="1">
      <c r="I67" s="98"/>
    </row>
    <row r="68" spans="5:9" s="122" customFormat="1" ht="12" customHeight="1">
      <c r="I68" s="98"/>
    </row>
    <row r="69" spans="5:9" s="122" customFormat="1" ht="12" customHeight="1">
      <c r="E69" s="117"/>
      <c r="I69" s="98"/>
    </row>
    <row r="70" spans="5:9" s="117" customFormat="1" ht="12" customHeight="1">
      <c r="I70" s="98"/>
    </row>
    <row r="71" spans="5:9" s="117" customFormat="1" ht="12" customHeight="1"/>
    <row r="72" spans="5:9" s="117" customFormat="1" ht="12" customHeight="1"/>
    <row r="73" spans="5:9" s="117" customFormat="1" ht="12" customHeight="1">
      <c r="E73" s="129"/>
    </row>
    <row r="117" spans="1:13" s="130" customFormat="1" ht="12" customHeight="1">
      <c r="A117" s="92"/>
      <c r="B117" s="131"/>
      <c r="C117" s="92"/>
      <c r="D117" s="129"/>
      <c r="E117" s="109"/>
      <c r="H117" s="92"/>
      <c r="I117" s="92"/>
      <c r="J117" s="92"/>
      <c r="K117" s="92"/>
      <c r="L117" s="92"/>
      <c r="M117" s="92"/>
    </row>
    <row r="118" spans="1:13" s="109" customFormat="1" ht="12" customHeight="1"/>
    <row r="119" spans="1:13" s="109" customFormat="1" ht="12" customHeight="1"/>
    <row r="120" spans="1:13" s="109" customFormat="1" ht="12" customHeight="1">
      <c r="E120" s="129"/>
    </row>
    <row r="184" spans="1:13" s="130" customFormat="1" ht="12" customHeight="1">
      <c r="A184" s="92"/>
      <c r="B184" s="131"/>
      <c r="C184" s="92"/>
      <c r="D184" s="129"/>
      <c r="E184" s="122"/>
      <c r="H184" s="92"/>
      <c r="I184" s="92"/>
      <c r="J184" s="92"/>
      <c r="K184" s="92"/>
      <c r="L184" s="92"/>
      <c r="M184" s="92"/>
    </row>
    <row r="185" spans="1:13" s="122" customFormat="1" ht="12" customHeight="1"/>
    <row r="186" spans="1:13" s="122" customFormat="1" ht="12" customHeight="1"/>
    <row r="187" spans="1:13" s="122" customFormat="1" ht="12" customHeight="1">
      <c r="E187" s="129"/>
    </row>
    <row r="214" spans="1:13" s="130" customFormat="1" ht="12" customHeight="1">
      <c r="A214" s="92"/>
      <c r="B214" s="131"/>
      <c r="C214" s="92"/>
      <c r="D214" s="129"/>
      <c r="E214" s="117"/>
      <c r="H214" s="92"/>
      <c r="I214" s="92"/>
      <c r="J214" s="92"/>
      <c r="K214" s="92"/>
      <c r="L214" s="92"/>
      <c r="M214" s="92"/>
    </row>
    <row r="215" spans="1:13" s="117" customFormat="1" ht="12" customHeight="1"/>
    <row r="216" spans="1:13" s="117" customFormat="1" ht="12" customHeight="1"/>
    <row r="217" spans="1:13" s="117" customFormat="1" ht="12" customHeight="1">
      <c r="E217" s="129"/>
    </row>
    <row r="219" spans="1:13" s="130" customFormat="1" ht="12" customHeight="1">
      <c r="A219" s="92"/>
      <c r="B219" s="131"/>
      <c r="C219" s="92"/>
      <c r="D219" s="129"/>
      <c r="E219" s="117"/>
      <c r="H219" s="92"/>
      <c r="I219" s="92"/>
      <c r="J219" s="92"/>
      <c r="K219" s="92"/>
      <c r="L219" s="92"/>
      <c r="M219" s="92"/>
    </row>
    <row r="220" spans="1:13" s="117" customFormat="1" ht="12" customHeight="1"/>
    <row r="221" spans="1:13" s="117" customFormat="1" ht="12" customHeight="1"/>
    <row r="222" spans="1:13" s="117" customFormat="1" ht="12" customHeight="1">
      <c r="E222" s="129"/>
    </row>
    <row r="310" spans="1:13" s="130" customFormat="1" ht="12" customHeight="1">
      <c r="A310" s="92"/>
      <c r="B310" s="131"/>
      <c r="C310" s="92"/>
      <c r="D310" s="129"/>
      <c r="E310" s="117"/>
      <c r="H310" s="92"/>
      <c r="I310" s="92"/>
      <c r="J310" s="92"/>
      <c r="K310" s="92"/>
      <c r="L310" s="92"/>
      <c r="M310" s="92"/>
    </row>
    <row r="311" spans="1:13" s="117" customFormat="1" ht="12" customHeight="1"/>
    <row r="312" spans="1:13" s="117" customFormat="1" ht="12" customHeight="1"/>
    <row r="313" spans="1:13" s="117" customFormat="1" ht="12" customHeight="1">
      <c r="E313" s="129"/>
    </row>
    <row r="318" spans="1:13" s="130" customFormat="1" ht="12" customHeight="1">
      <c r="A318" s="92"/>
      <c r="B318" s="131"/>
      <c r="C318" s="92"/>
      <c r="D318" s="129"/>
      <c r="E318" s="117"/>
      <c r="H318" s="92"/>
      <c r="I318" s="92"/>
      <c r="J318" s="92"/>
      <c r="K318" s="92"/>
      <c r="L318" s="92"/>
      <c r="M318" s="92"/>
    </row>
    <row r="319" spans="1:13" s="117" customFormat="1" ht="12" customHeight="1"/>
    <row r="320" spans="1:13" s="117" customFormat="1" ht="12" customHeight="1"/>
    <row r="321" spans="1:13" s="117" customFormat="1" ht="12" customHeight="1">
      <c r="E321" s="129"/>
    </row>
    <row r="325" spans="1:13" s="130" customFormat="1" ht="12" customHeight="1">
      <c r="A325" s="92"/>
      <c r="B325" s="131"/>
      <c r="C325" s="92"/>
      <c r="D325" s="129"/>
      <c r="E325" s="117"/>
      <c r="H325" s="92"/>
      <c r="I325" s="92"/>
      <c r="J325" s="92"/>
      <c r="K325" s="92"/>
      <c r="L325" s="92"/>
      <c r="M325" s="92"/>
    </row>
    <row r="326" spans="1:13" s="117" customFormat="1" ht="12" customHeight="1"/>
    <row r="327" spans="1:13" s="117" customFormat="1" ht="12" customHeight="1"/>
    <row r="328" spans="1:13" s="117" customFormat="1" ht="12" customHeight="1">
      <c r="E328" s="129"/>
    </row>
    <row r="351" spans="1:13" s="130" customFormat="1" ht="12" customHeight="1">
      <c r="A351" s="92"/>
      <c r="B351" s="131"/>
      <c r="C351" s="92"/>
      <c r="D351" s="129"/>
      <c r="E351" s="117"/>
      <c r="H351" s="92"/>
      <c r="I351" s="92"/>
      <c r="J351" s="92"/>
      <c r="K351" s="92"/>
      <c r="L351" s="92"/>
      <c r="M351" s="92"/>
    </row>
    <row r="352" spans="1:13" s="117" customFormat="1" ht="12" customHeight="1"/>
    <row r="353" spans="1:13" s="117" customFormat="1" ht="12" customHeight="1"/>
    <row r="354" spans="1:13" s="117" customFormat="1" ht="12" customHeight="1">
      <c r="E354" s="129"/>
    </row>
    <row r="358" spans="1:13" s="130" customFormat="1" ht="12" customHeight="1">
      <c r="A358" s="92"/>
      <c r="B358" s="131"/>
      <c r="C358" s="92"/>
      <c r="D358" s="129"/>
      <c r="E358" s="117"/>
      <c r="H358" s="92"/>
      <c r="I358" s="92"/>
      <c r="J358" s="92"/>
      <c r="K358" s="92"/>
      <c r="L358" s="92"/>
      <c r="M358" s="92"/>
    </row>
    <row r="359" spans="1:13" s="117" customFormat="1" ht="12" customHeight="1"/>
    <row r="360" spans="1:13" s="117" customFormat="1" ht="12" customHeight="1"/>
    <row r="361" spans="1:13" s="117" customFormat="1" ht="12" customHeight="1">
      <c r="E361" s="129"/>
    </row>
    <row r="370" spans="1:13" s="130" customFormat="1" ht="12" customHeight="1">
      <c r="A370" s="92"/>
      <c r="B370" s="131"/>
      <c r="C370" s="92"/>
      <c r="D370" s="129"/>
      <c r="E370" s="117"/>
      <c r="H370" s="92"/>
      <c r="I370" s="92"/>
      <c r="J370" s="92"/>
      <c r="K370" s="92"/>
      <c r="L370" s="92"/>
      <c r="M370" s="92"/>
    </row>
    <row r="371" spans="1:13" s="117" customFormat="1" ht="12" customHeight="1"/>
    <row r="372" spans="1:13" s="117" customFormat="1" ht="12" customHeight="1"/>
    <row r="373" spans="1:13" s="117" customFormat="1" ht="12" customHeight="1">
      <c r="E373" s="129"/>
    </row>
    <row r="381" spans="1:13" s="130" customFormat="1" ht="12" customHeight="1">
      <c r="A381" s="92"/>
      <c r="B381" s="131"/>
      <c r="C381" s="92"/>
      <c r="D381" s="129"/>
      <c r="E381" s="117"/>
      <c r="H381" s="92"/>
      <c r="I381" s="92"/>
      <c r="J381" s="92"/>
      <c r="K381" s="92"/>
      <c r="L381" s="92"/>
      <c r="M381" s="92"/>
    </row>
    <row r="382" spans="1:13" s="117" customFormat="1" ht="12" customHeight="1"/>
    <row r="383" spans="1:13" s="117" customFormat="1" ht="12" customHeight="1"/>
    <row r="384" spans="1:13" s="117" customFormat="1" ht="12" customHeight="1"/>
    <row r="385" spans="5:5" s="117" customFormat="1" ht="12" customHeight="1">
      <c r="E385" s="129"/>
    </row>
    <row r="406" spans="1:13" s="130" customFormat="1" ht="12" customHeight="1">
      <c r="A406" s="92"/>
      <c r="B406" s="131"/>
      <c r="C406" s="92"/>
      <c r="D406" s="129"/>
      <c r="E406" s="117"/>
      <c r="H406" s="92"/>
      <c r="I406" s="92"/>
      <c r="J406" s="92"/>
      <c r="K406" s="92"/>
      <c r="L406" s="92"/>
      <c r="M406" s="92"/>
    </row>
    <row r="407" spans="1:13" s="117" customFormat="1" ht="12" customHeight="1"/>
    <row r="408" spans="1:13" s="117" customFormat="1" ht="12" customHeight="1"/>
    <row r="409" spans="1:13" s="117" customFormat="1" ht="12" customHeight="1">
      <c r="E409" s="129"/>
    </row>
    <row r="447" spans="1:13" s="130" customFormat="1" ht="12" customHeight="1">
      <c r="A447" s="92"/>
      <c r="B447" s="131"/>
      <c r="C447" s="92"/>
      <c r="D447" s="129"/>
      <c r="E447" s="117"/>
      <c r="H447" s="92"/>
      <c r="I447" s="92"/>
      <c r="J447" s="92"/>
      <c r="K447" s="92"/>
      <c r="L447" s="92"/>
      <c r="M447" s="92"/>
    </row>
    <row r="448" spans="1:13" s="117" customFormat="1" ht="12" customHeight="1"/>
    <row r="449" spans="5:5" s="117" customFormat="1" ht="12" customHeight="1"/>
    <row r="450" spans="5:5" s="117" customFormat="1" ht="12" customHeight="1">
      <c r="E450" s="109"/>
    </row>
    <row r="451" spans="5:5" s="109" customFormat="1" ht="12" customHeight="1">
      <c r="E451" s="129"/>
    </row>
    <row r="482" spans="1:13" s="130" customFormat="1" ht="12" customHeight="1">
      <c r="A482" s="92"/>
      <c r="B482" s="131"/>
      <c r="C482" s="92"/>
      <c r="D482" s="129"/>
      <c r="E482" s="117"/>
      <c r="H482" s="92"/>
      <c r="I482" s="92"/>
      <c r="J482" s="92"/>
      <c r="K482" s="92"/>
      <c r="L482" s="92"/>
      <c r="M482" s="92"/>
    </row>
    <row r="483" spans="1:13" s="117" customFormat="1" ht="12" customHeight="1"/>
    <row r="484" spans="1:13" s="117" customFormat="1" ht="12" customHeight="1"/>
    <row r="485" spans="1:13" s="117" customFormat="1" ht="12" customHeight="1">
      <c r="E485" s="129"/>
    </row>
    <row r="490" spans="1:13" s="130" customFormat="1" ht="12" customHeight="1">
      <c r="A490" s="92"/>
      <c r="B490" s="131"/>
      <c r="C490" s="92"/>
      <c r="D490" s="129"/>
      <c r="E490" s="117"/>
      <c r="H490" s="92"/>
      <c r="I490" s="92"/>
      <c r="J490" s="92"/>
      <c r="K490" s="92"/>
      <c r="L490" s="92"/>
      <c r="M490" s="92"/>
    </row>
    <row r="491" spans="1:13" s="117" customFormat="1" ht="12" customHeight="1"/>
    <row r="492" spans="1:13" s="117" customFormat="1" ht="12" customHeight="1"/>
    <row r="493" spans="1:13" s="117" customFormat="1" ht="12" customHeight="1">
      <c r="E493" s="129"/>
    </row>
    <row r="499" spans="1:13" s="130" customFormat="1" ht="12" customHeight="1">
      <c r="A499" s="92"/>
      <c r="B499" s="131"/>
      <c r="C499" s="92"/>
      <c r="D499" s="129"/>
      <c r="E499" s="117"/>
      <c r="H499" s="92"/>
      <c r="I499" s="92"/>
      <c r="J499" s="92"/>
      <c r="K499" s="92"/>
      <c r="L499" s="92"/>
      <c r="M499" s="92"/>
    </row>
    <row r="500" spans="1:13" s="117" customFormat="1" ht="12" customHeight="1"/>
    <row r="501" spans="1:13" s="117" customFormat="1" ht="12" customHeight="1"/>
    <row r="502" spans="1:13" s="117" customFormat="1" ht="12" customHeight="1">
      <c r="E502" s="129"/>
    </row>
    <row r="505" spans="1:13" s="130" customFormat="1" ht="12" customHeight="1">
      <c r="A505" s="92"/>
      <c r="B505" s="131"/>
      <c r="C505" s="92"/>
      <c r="D505" s="129"/>
      <c r="E505" s="117"/>
      <c r="H505" s="92"/>
      <c r="I505" s="92"/>
      <c r="J505" s="92"/>
      <c r="K505" s="92"/>
      <c r="L505" s="92"/>
      <c r="M505" s="92"/>
    </row>
    <row r="506" spans="1:13" s="117" customFormat="1" ht="12" customHeight="1"/>
    <row r="507" spans="1:13" s="117" customFormat="1" ht="12" customHeight="1"/>
    <row r="508" spans="1:13" s="117" customFormat="1" ht="12" customHeight="1">
      <c r="E508" s="129"/>
    </row>
    <row r="514" spans="1:13" s="130" customFormat="1" ht="12" customHeight="1">
      <c r="A514" s="92"/>
      <c r="B514" s="131"/>
      <c r="C514" s="92"/>
      <c r="D514" s="129"/>
      <c r="E514" s="117"/>
      <c r="H514" s="92"/>
      <c r="I514" s="92"/>
      <c r="J514" s="92"/>
      <c r="K514" s="92"/>
      <c r="L514" s="92"/>
      <c r="M514" s="92"/>
    </row>
    <row r="515" spans="1:13" s="117" customFormat="1" ht="12" customHeight="1"/>
    <row r="516" spans="1:13" s="117" customFormat="1" ht="12" customHeight="1"/>
    <row r="517" spans="1:13" s="117" customFormat="1" ht="12" customHeight="1">
      <c r="E517" s="129"/>
    </row>
    <row r="522" spans="1:13" s="130" customFormat="1" ht="12" customHeight="1">
      <c r="A522" s="92"/>
      <c r="B522" s="131"/>
      <c r="C522" s="92"/>
      <c r="D522" s="129"/>
      <c r="E522" s="117"/>
      <c r="H522" s="92"/>
      <c r="I522" s="92"/>
      <c r="J522" s="92"/>
      <c r="K522" s="92"/>
      <c r="L522" s="92"/>
      <c r="M522" s="92"/>
    </row>
    <row r="523" spans="1:13" s="117" customFormat="1" ht="12" customHeight="1"/>
    <row r="524" spans="1:13" s="117" customFormat="1" ht="12" customHeight="1"/>
    <row r="525" spans="1:13" s="117" customFormat="1" ht="12" customHeight="1">
      <c r="E525" s="129"/>
    </row>
    <row r="532" spans="1:13" s="130" customFormat="1" ht="12" customHeight="1">
      <c r="A532" s="92"/>
      <c r="B532" s="131"/>
      <c r="C532" s="92"/>
      <c r="D532" s="129"/>
      <c r="E532" s="117"/>
      <c r="H532" s="92"/>
      <c r="I532" s="92"/>
      <c r="J532" s="92"/>
      <c r="K532" s="92"/>
      <c r="L532" s="92"/>
      <c r="M532" s="92"/>
    </row>
    <row r="533" spans="1:13" s="117" customFormat="1" ht="12" customHeight="1"/>
    <row r="534" spans="1:13" s="117" customFormat="1" ht="12" customHeight="1"/>
    <row r="535" spans="1:13" s="117" customFormat="1" ht="12" customHeight="1">
      <c r="E535" s="129"/>
    </row>
    <row r="557" spans="1:13" s="130" customFormat="1" ht="12" customHeight="1">
      <c r="A557" s="92"/>
      <c r="B557" s="131"/>
      <c r="C557" s="92"/>
      <c r="D557" s="129"/>
      <c r="E557" s="109"/>
      <c r="H557" s="92"/>
      <c r="I557" s="92"/>
      <c r="J557" s="92"/>
      <c r="K557" s="92"/>
      <c r="L557" s="92"/>
      <c r="M557" s="92"/>
    </row>
    <row r="558" spans="1:13" s="109" customFormat="1" ht="12" customHeight="1">
      <c r="E558" s="129"/>
    </row>
    <row r="560" spans="1:13" s="130" customFormat="1" ht="12" customHeight="1">
      <c r="A560" s="92"/>
      <c r="B560" s="131"/>
      <c r="C560" s="92"/>
      <c r="D560" s="129"/>
      <c r="E560" s="117"/>
      <c r="H560" s="92"/>
      <c r="I560" s="92"/>
      <c r="J560" s="92"/>
      <c r="K560" s="92"/>
      <c r="L560" s="92"/>
      <c r="M560" s="92"/>
    </row>
    <row r="561" spans="1:13" s="117" customFormat="1" ht="12" customHeight="1"/>
    <row r="562" spans="1:13" s="117" customFormat="1" ht="12" customHeight="1"/>
    <row r="563" spans="1:13" s="117" customFormat="1" ht="12" customHeight="1"/>
    <row r="564" spans="1:13" s="117" customFormat="1" ht="12" customHeight="1">
      <c r="E564" s="129"/>
    </row>
    <row r="569" spans="1:13" s="130" customFormat="1" ht="12" customHeight="1">
      <c r="A569" s="92"/>
      <c r="B569" s="131"/>
      <c r="C569" s="92"/>
      <c r="D569" s="129"/>
      <c r="E569" s="117"/>
      <c r="H569" s="92"/>
      <c r="I569" s="92"/>
      <c r="J569" s="92"/>
      <c r="K569" s="92"/>
      <c r="L569" s="92"/>
      <c r="M569" s="92"/>
    </row>
    <row r="570" spans="1:13" s="117" customFormat="1" ht="12" customHeight="1"/>
    <row r="571" spans="1:13" s="117" customFormat="1" ht="12" customHeight="1"/>
    <row r="572" spans="1:13" s="117" customFormat="1" ht="12" customHeight="1">
      <c r="E572" s="109"/>
    </row>
    <row r="573" spans="1:13" s="109" customFormat="1" ht="12" customHeight="1"/>
    <row r="574" spans="1:13" s="109" customFormat="1" ht="12" customHeight="1">
      <c r="E574" s="129"/>
    </row>
    <row r="579" spans="1:13" s="130" customFormat="1" ht="12" customHeight="1">
      <c r="A579" s="92"/>
      <c r="B579" s="131"/>
      <c r="C579" s="92"/>
      <c r="D579" s="129"/>
      <c r="E579" s="117"/>
      <c r="H579" s="92"/>
      <c r="I579" s="92"/>
      <c r="J579" s="92"/>
      <c r="K579" s="92"/>
      <c r="L579" s="92"/>
      <c r="M579" s="92"/>
    </row>
    <row r="580" spans="1:13" s="117" customFormat="1" ht="12" customHeight="1"/>
    <row r="581" spans="1:13" s="117" customFormat="1" ht="12" customHeight="1"/>
    <row r="582" spans="1:13" s="117" customFormat="1" ht="12" customHeight="1">
      <c r="E582" s="129"/>
    </row>
    <row r="591" spans="1:13" s="130" customFormat="1" ht="12" customHeight="1">
      <c r="A591" s="92"/>
      <c r="B591" s="131"/>
      <c r="C591" s="92"/>
      <c r="D591" s="129"/>
      <c r="E591" s="117"/>
      <c r="H591" s="92"/>
      <c r="I591" s="92"/>
      <c r="J591" s="92"/>
      <c r="K591" s="92"/>
      <c r="L591" s="92"/>
      <c r="M591" s="92"/>
    </row>
    <row r="592" spans="1:13" s="117" customFormat="1" ht="12" customHeight="1"/>
    <row r="593" spans="1:13" s="117" customFormat="1" ht="12" customHeight="1"/>
    <row r="594" spans="1:13" s="117" customFormat="1" ht="12" customHeight="1">
      <c r="E594" s="129"/>
    </row>
    <row r="603" spans="1:13" s="130" customFormat="1" ht="12" customHeight="1">
      <c r="A603" s="92"/>
      <c r="B603" s="131"/>
      <c r="C603" s="92"/>
      <c r="D603" s="129"/>
      <c r="E603" s="117"/>
      <c r="H603" s="92"/>
      <c r="I603" s="92"/>
      <c r="J603" s="92"/>
      <c r="K603" s="92"/>
      <c r="L603" s="92"/>
      <c r="M603" s="92"/>
    </row>
    <row r="604" spans="1:13" s="117" customFormat="1" ht="12" customHeight="1"/>
    <row r="605" spans="1:13" s="117" customFormat="1" ht="12" customHeight="1"/>
    <row r="606" spans="1:13" s="117" customFormat="1" ht="12" customHeight="1"/>
    <row r="607" spans="1:13" s="117" customFormat="1" ht="12" customHeight="1"/>
    <row r="608" spans="1:13" s="117" customFormat="1" ht="12" customHeight="1"/>
    <row r="609" spans="1:13" s="117" customFormat="1" ht="12" customHeight="1"/>
    <row r="610" spans="1:13" s="117" customFormat="1" ht="12" customHeight="1">
      <c r="E610" s="129"/>
    </row>
    <row r="614" spans="1:13" s="130" customFormat="1" ht="12" customHeight="1">
      <c r="A614" s="92"/>
      <c r="B614" s="131"/>
      <c r="C614" s="92"/>
      <c r="D614" s="129"/>
      <c r="E614" s="117"/>
      <c r="H614" s="92"/>
      <c r="I614" s="92"/>
      <c r="J614" s="92"/>
      <c r="K614" s="92"/>
      <c r="L614" s="92"/>
      <c r="M614" s="92"/>
    </row>
    <row r="615" spans="1:13" s="117" customFormat="1" ht="12" customHeight="1"/>
    <row r="616" spans="1:13" s="117" customFormat="1" ht="12" customHeight="1"/>
    <row r="617" spans="1:13" s="117" customFormat="1" ht="12" customHeight="1">
      <c r="E617" s="129"/>
    </row>
    <row r="695" spans="1:13" s="130" customFormat="1" ht="12" customHeight="1">
      <c r="A695" s="92"/>
      <c r="B695" s="131"/>
      <c r="C695" s="92"/>
      <c r="D695" s="129"/>
      <c r="E695" s="117"/>
      <c r="H695" s="92"/>
      <c r="I695" s="92"/>
      <c r="J695" s="92"/>
      <c r="K695" s="92"/>
      <c r="L695" s="92"/>
      <c r="M695" s="92"/>
    </row>
    <row r="696" spans="1:13" s="117" customFormat="1" ht="12" customHeight="1"/>
    <row r="697" spans="1:13" s="117" customFormat="1" ht="12" customHeight="1"/>
    <row r="698" spans="1:13" s="117" customFormat="1" ht="12" customHeight="1"/>
    <row r="699" spans="1:13" s="117" customFormat="1" ht="12" customHeight="1">
      <c r="E699" s="129"/>
    </row>
    <row r="702" spans="1:13" s="130" customFormat="1" ht="12" customHeight="1">
      <c r="A702" s="92"/>
      <c r="B702" s="131"/>
      <c r="C702" s="92"/>
      <c r="D702" s="129"/>
      <c r="E702" s="117"/>
      <c r="H702" s="92"/>
      <c r="I702" s="92"/>
      <c r="J702" s="92"/>
      <c r="K702" s="92"/>
      <c r="L702" s="92"/>
      <c r="M702" s="92"/>
    </row>
    <row r="703" spans="1:13" s="117" customFormat="1" ht="12" customHeight="1"/>
    <row r="704" spans="1:13" s="117" customFormat="1" ht="12" customHeight="1"/>
    <row r="705" spans="5:5" s="117" customFormat="1" ht="12" customHeight="1"/>
    <row r="706" spans="5:5" s="117" customFormat="1" ht="12" customHeight="1">
      <c r="E706" s="91"/>
    </row>
    <row r="707" spans="5:5" s="91" customFormat="1" ht="12" customHeight="1">
      <c r="E707" s="109"/>
    </row>
    <row r="708" spans="5:5" s="109" customFormat="1" ht="12" customHeight="1">
      <c r="E708" s="91"/>
    </row>
    <row r="709" spans="5:5" s="91" customFormat="1" ht="12" customHeight="1">
      <c r="E709" s="129"/>
    </row>
    <row r="746" spans="1:13" s="130" customFormat="1" ht="12" customHeight="1">
      <c r="A746" s="92"/>
      <c r="B746" s="131"/>
      <c r="C746" s="92"/>
      <c r="D746" s="129"/>
      <c r="E746" s="122"/>
      <c r="H746" s="92"/>
      <c r="I746" s="92"/>
      <c r="J746" s="92"/>
      <c r="K746" s="92"/>
      <c r="L746" s="92"/>
      <c r="M746" s="92"/>
    </row>
    <row r="747" spans="1:13" s="122" customFormat="1" ht="12" customHeight="1"/>
    <row r="748" spans="1:13" s="122" customFormat="1" ht="12" customHeight="1"/>
    <row r="749" spans="1:13" s="122" customFormat="1" ht="12" customHeight="1">
      <c r="E749" s="129"/>
    </row>
    <row r="784" spans="1:13" s="130" customFormat="1" ht="12" customHeight="1">
      <c r="A784" s="92"/>
      <c r="B784" s="131"/>
      <c r="C784" s="92"/>
      <c r="D784" s="129"/>
      <c r="E784" s="117"/>
      <c r="H784" s="92"/>
      <c r="I784" s="92"/>
      <c r="J784" s="92"/>
      <c r="K784" s="92"/>
      <c r="L784" s="92"/>
      <c r="M784" s="92"/>
    </row>
    <row r="785" spans="1:13" s="117" customFormat="1" ht="12" customHeight="1"/>
    <row r="786" spans="1:13" s="117" customFormat="1" ht="12" customHeight="1"/>
    <row r="787" spans="1:13" s="117" customFormat="1" ht="12" customHeight="1">
      <c r="E787" s="129"/>
    </row>
    <row r="790" spans="1:13" s="130" customFormat="1" ht="12" customHeight="1">
      <c r="A790" s="92"/>
      <c r="B790" s="131"/>
      <c r="C790" s="92"/>
      <c r="D790" s="129"/>
      <c r="E790" s="117"/>
      <c r="H790" s="92"/>
      <c r="I790" s="92"/>
      <c r="J790" s="92"/>
      <c r="K790" s="92"/>
      <c r="L790" s="92"/>
      <c r="M790" s="92"/>
    </row>
    <row r="791" spans="1:13" s="117" customFormat="1" ht="12" customHeight="1"/>
    <row r="792" spans="1:13" s="117" customFormat="1" ht="12" customHeight="1"/>
    <row r="793" spans="1:13" s="117" customFormat="1" ht="12" customHeight="1">
      <c r="E793" s="129"/>
    </row>
    <row r="836" spans="1:13" s="130" customFormat="1" ht="12" customHeight="1">
      <c r="A836" s="92"/>
      <c r="B836" s="131"/>
      <c r="C836" s="92"/>
      <c r="D836" s="129"/>
      <c r="E836" s="117"/>
      <c r="H836" s="92"/>
      <c r="I836" s="92"/>
      <c r="J836" s="92"/>
      <c r="K836" s="92"/>
      <c r="L836" s="92"/>
      <c r="M836" s="92"/>
    </row>
    <row r="837" spans="1:13" s="117" customFormat="1" ht="12" customHeight="1"/>
    <row r="838" spans="1:13" s="117" customFormat="1" ht="12" customHeight="1"/>
    <row r="839" spans="1:13" s="117" customFormat="1" ht="12" customHeight="1">
      <c r="E839" s="129"/>
    </row>
    <row r="842" spans="1:13" s="130" customFormat="1" ht="12" customHeight="1">
      <c r="A842" s="92"/>
      <c r="B842" s="131"/>
      <c r="C842" s="92"/>
      <c r="D842" s="129"/>
      <c r="E842" s="117"/>
      <c r="H842" s="92"/>
      <c r="I842" s="92"/>
      <c r="J842" s="92"/>
      <c r="K842" s="92"/>
      <c r="L842" s="92"/>
      <c r="M842" s="92"/>
    </row>
    <row r="843" spans="1:13" s="117" customFormat="1" ht="12" customHeight="1"/>
    <row r="844" spans="1:13" s="117" customFormat="1" ht="12" customHeight="1"/>
    <row r="845" spans="1:13" s="117" customFormat="1" ht="12" customHeight="1">
      <c r="E845" s="129"/>
    </row>
    <row r="864" spans="1:13" s="130" customFormat="1" ht="12" customHeight="1">
      <c r="A864" s="92"/>
      <c r="B864" s="131"/>
      <c r="C864" s="92"/>
      <c r="D864" s="129"/>
      <c r="E864" s="117"/>
      <c r="H864" s="92"/>
      <c r="I864" s="92"/>
      <c r="J864" s="92"/>
      <c r="K864" s="92"/>
      <c r="L864" s="92"/>
      <c r="M864" s="92"/>
    </row>
    <row r="865" spans="1:13" s="117" customFormat="1" ht="12" customHeight="1"/>
    <row r="866" spans="1:13" s="117" customFormat="1" ht="12" customHeight="1"/>
    <row r="867" spans="1:13" s="117" customFormat="1" ht="12" customHeight="1">
      <c r="E867" s="129"/>
    </row>
    <row r="870" spans="1:13" s="130" customFormat="1" ht="12" customHeight="1">
      <c r="A870" s="92"/>
      <c r="B870" s="131"/>
      <c r="C870" s="92"/>
      <c r="D870" s="129"/>
      <c r="E870" s="117"/>
      <c r="H870" s="92"/>
      <c r="I870" s="92"/>
      <c r="J870" s="92"/>
      <c r="K870" s="92"/>
      <c r="L870" s="92"/>
      <c r="M870" s="92"/>
    </row>
    <row r="871" spans="1:13" s="117" customFormat="1" ht="12" customHeight="1"/>
    <row r="872" spans="1:13" s="117" customFormat="1" ht="12" customHeight="1"/>
    <row r="873" spans="1:13" s="117" customFormat="1" ht="12" customHeight="1">
      <c r="E873" s="129"/>
    </row>
    <row r="892" spans="1:13" s="130" customFormat="1" ht="12" customHeight="1">
      <c r="A892" s="92"/>
      <c r="B892" s="131"/>
      <c r="C892" s="92"/>
      <c r="D892" s="129"/>
      <c r="E892" s="117"/>
      <c r="H892" s="92"/>
      <c r="I892" s="92"/>
      <c r="J892" s="92"/>
      <c r="K892" s="92"/>
      <c r="L892" s="92"/>
      <c r="M892" s="92"/>
    </row>
    <row r="893" spans="1:13" s="117" customFormat="1" ht="12" customHeight="1"/>
    <row r="894" spans="1:13" s="117" customFormat="1" ht="12" customHeight="1"/>
    <row r="895" spans="1:13" s="117" customFormat="1" ht="12" customHeight="1"/>
    <row r="896" spans="1:13" s="117" customFormat="1" ht="12" customHeight="1">
      <c r="E896" s="129"/>
    </row>
    <row r="904" spans="1:13" s="130" customFormat="1" ht="12" customHeight="1">
      <c r="A904" s="92"/>
      <c r="B904" s="131"/>
      <c r="C904" s="92"/>
      <c r="D904" s="129"/>
      <c r="E904" s="117"/>
      <c r="H904" s="92"/>
      <c r="I904" s="92"/>
      <c r="J904" s="92"/>
      <c r="K904" s="92"/>
      <c r="L904" s="92"/>
      <c r="M904" s="92"/>
    </row>
    <row r="905" spans="1:13" s="117" customFormat="1" ht="12" customHeight="1"/>
    <row r="906" spans="1:13" s="117" customFormat="1" ht="12" customHeight="1"/>
    <row r="907" spans="1:13" s="117" customFormat="1" ht="12" customHeight="1">
      <c r="E907" s="129"/>
    </row>
    <row r="909" spans="1:13" s="130" customFormat="1" ht="12" customHeight="1">
      <c r="A909" s="92"/>
      <c r="B909" s="131"/>
      <c r="C909" s="92"/>
      <c r="D909" s="129"/>
      <c r="E909" s="117"/>
      <c r="H909" s="92"/>
      <c r="I909" s="92"/>
      <c r="J909" s="92"/>
      <c r="K909" s="92"/>
      <c r="L909" s="92"/>
      <c r="M909" s="92"/>
    </row>
    <row r="910" spans="1:13" s="117" customFormat="1" ht="12" customHeight="1"/>
    <row r="911" spans="1:13" s="117" customFormat="1" ht="12" customHeight="1"/>
    <row r="912" spans="1:13" s="117" customFormat="1" ht="12" customHeight="1">
      <c r="E912" s="129"/>
    </row>
    <row r="915" spans="1:13" s="130" customFormat="1" ht="12" customHeight="1">
      <c r="A915" s="92"/>
      <c r="B915" s="131"/>
      <c r="C915" s="92"/>
      <c r="D915" s="129"/>
      <c r="E915" s="117"/>
      <c r="H915" s="92"/>
      <c r="I915" s="92"/>
      <c r="J915" s="92"/>
      <c r="K915" s="92"/>
      <c r="L915" s="92"/>
      <c r="M915" s="92"/>
    </row>
    <row r="916" spans="1:13" s="117" customFormat="1" ht="12" customHeight="1"/>
    <row r="917" spans="1:13" s="117" customFormat="1" ht="12" customHeight="1"/>
    <row r="918" spans="1:13" s="117" customFormat="1" ht="12" customHeight="1">
      <c r="E918" s="129"/>
    </row>
    <row r="921" spans="1:13" s="130" customFormat="1" ht="12" customHeight="1">
      <c r="A921" s="92"/>
      <c r="B921" s="131"/>
      <c r="C921" s="92"/>
      <c r="D921" s="129"/>
      <c r="E921" s="117"/>
      <c r="H921" s="92"/>
      <c r="I921" s="92"/>
      <c r="J921" s="92"/>
      <c r="K921" s="92"/>
      <c r="L921" s="92"/>
      <c r="M921" s="92"/>
    </row>
    <row r="922" spans="1:13" s="117" customFormat="1" ht="12" customHeight="1"/>
    <row r="923" spans="1:13" s="117" customFormat="1" ht="12" customHeight="1"/>
    <row r="924" spans="1:13" s="117" customFormat="1" ht="12" customHeight="1">
      <c r="E924" s="129"/>
    </row>
    <row r="927" spans="1:13" s="130" customFormat="1" ht="12" customHeight="1">
      <c r="A927" s="92"/>
      <c r="B927" s="131"/>
      <c r="C927" s="92"/>
      <c r="D927" s="129"/>
      <c r="E927" s="117"/>
      <c r="H927" s="92"/>
      <c r="I927" s="92"/>
      <c r="J927" s="92"/>
      <c r="K927" s="92"/>
      <c r="L927" s="92"/>
      <c r="M927" s="92"/>
    </row>
    <row r="928" spans="1:13" s="117" customFormat="1" ht="12" customHeight="1"/>
    <row r="929" spans="1:13" s="117" customFormat="1" ht="12" customHeight="1"/>
    <row r="930" spans="1:13" s="117" customFormat="1" ht="12" customHeight="1">
      <c r="E930" s="129"/>
    </row>
    <row r="933" spans="1:13" s="130" customFormat="1" ht="12" customHeight="1">
      <c r="A933" s="92"/>
      <c r="B933" s="131"/>
      <c r="C933" s="92"/>
      <c r="D933" s="129"/>
      <c r="E933" s="117"/>
      <c r="H933" s="92"/>
      <c r="I933" s="92"/>
      <c r="J933" s="92"/>
      <c r="K933" s="92"/>
      <c r="L933" s="92"/>
      <c r="M933" s="92"/>
    </row>
    <row r="934" spans="1:13" s="117" customFormat="1" ht="12" customHeight="1"/>
    <row r="935" spans="1:13" s="117" customFormat="1" ht="12" customHeight="1"/>
    <row r="936" spans="1:13" s="117" customFormat="1" ht="12" customHeight="1">
      <c r="E936" s="129"/>
    </row>
  </sheetData>
  <mergeCells count="7">
    <mergeCell ref="D35:F35"/>
    <mergeCell ref="B1:G4"/>
    <mergeCell ref="C10:F15"/>
    <mergeCell ref="D17:F17"/>
    <mergeCell ref="E27:F27"/>
    <mergeCell ref="E29:F29"/>
    <mergeCell ref="C6:F8"/>
  </mergeCells>
  <printOptions horizontalCentered="1" verticalCentered="1"/>
  <pageMargins left="0.75" right="0.75" top="1" bottom="1" header="0" footer="0"/>
  <pageSetup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PLANILLA!C13</f>
        <v>006</v>
      </c>
      <c r="C5" s="401" t="str">
        <f>PLANILLA!D13</f>
        <v>FAUSTO LOPEZ GOMEZ</v>
      </c>
      <c r="D5" s="402"/>
      <c r="E5" s="403"/>
      <c r="F5" s="164" t="s">
        <v>21</v>
      </c>
      <c r="G5" s="195">
        <f>PLANILLA!F13</f>
        <v>0</v>
      </c>
      <c r="H5" s="164" t="s">
        <v>14</v>
      </c>
      <c r="I5" s="195">
        <f>PLANILLA!E13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PLANILLA!J13</f>
        <v>0</v>
      </c>
      <c r="D6" s="197" t="s">
        <v>27</v>
      </c>
      <c r="E6" s="195">
        <f>PLANILLA!T13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PLANILLA!W13</f>
        <v>0</v>
      </c>
      <c r="F10" s="177" t="s">
        <v>34</v>
      </c>
      <c r="G10" s="166"/>
      <c r="H10" s="166"/>
      <c r="I10" s="200">
        <f>PLANILLA!AB13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PLANILLA!X13</f>
        <v>0</v>
      </c>
      <c r="F11" s="177" t="s">
        <v>35</v>
      </c>
      <c r="G11" s="180"/>
      <c r="H11" s="166"/>
      <c r="I11" s="200">
        <f>PLANILLA!AC13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PLANILLA!Y13</f>
        <v>0</v>
      </c>
      <c r="F12" s="177" t="s">
        <v>36</v>
      </c>
      <c r="G12" s="180"/>
      <c r="H12" s="166"/>
      <c r="I12" s="200">
        <f>PLANILLA!AD13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PLANILLA!Z13</f>
        <v>0</v>
      </c>
      <c r="F13" s="177" t="s">
        <v>80</v>
      </c>
      <c r="G13" s="181"/>
      <c r="H13" s="166"/>
      <c r="I13" s="200">
        <f>PLANILLA!AE13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PLANILLA!AF13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PLANILLA!AG13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PLANILLA!C14</f>
        <v>007</v>
      </c>
      <c r="C5" s="401" t="str">
        <f>PLANILLA!D14</f>
        <v>MARIO ABARCA SALAZAR</v>
      </c>
      <c r="D5" s="402"/>
      <c r="E5" s="403"/>
      <c r="F5" s="164" t="s">
        <v>21</v>
      </c>
      <c r="G5" s="195">
        <f>PLANILLA!F14</f>
        <v>0</v>
      </c>
      <c r="H5" s="164" t="s">
        <v>14</v>
      </c>
      <c r="I5" s="195">
        <f>PLANILLA!E14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PLANILLA!J14</f>
        <v>0</v>
      </c>
      <c r="D6" s="197" t="s">
        <v>27</v>
      </c>
      <c r="E6" s="195">
        <f>PLANILLA!T14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PLANILLA!W14</f>
        <v>0</v>
      </c>
      <c r="F10" s="177" t="s">
        <v>34</v>
      </c>
      <c r="G10" s="166"/>
      <c r="H10" s="166"/>
      <c r="I10" s="200">
        <f>PLANILLA!AB14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PLANILLA!X14</f>
        <v>0</v>
      </c>
      <c r="F11" s="177" t="s">
        <v>35</v>
      </c>
      <c r="G11" s="180"/>
      <c r="H11" s="166"/>
      <c r="I11" s="200">
        <f>PLANILLA!AC14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PLANILLA!Y14</f>
        <v>0</v>
      </c>
      <c r="F12" s="177" t="s">
        <v>36</v>
      </c>
      <c r="G12" s="180"/>
      <c r="H12" s="166"/>
      <c r="I12" s="200">
        <f>PLANILLA!AD14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PLANILLA!Z14</f>
        <v>0</v>
      </c>
      <c r="F13" s="177" t="s">
        <v>80</v>
      </c>
      <c r="G13" s="181"/>
      <c r="H13" s="166"/>
      <c r="I13" s="200">
        <f>PLANILLA!AE14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PLANILLA!AF14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PLANILLA!AG14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PLANILLA!C15</f>
        <v>008</v>
      </c>
      <c r="C5" s="401" t="str">
        <f>PLANILLA!D15</f>
        <v>OTTO MOLINA CRUZ</v>
      </c>
      <c r="D5" s="402"/>
      <c r="E5" s="403"/>
      <c r="F5" s="164" t="s">
        <v>21</v>
      </c>
      <c r="G5" s="195">
        <f>PLANILLA!F15</f>
        <v>0</v>
      </c>
      <c r="H5" s="164" t="s">
        <v>14</v>
      </c>
      <c r="I5" s="195">
        <f>PLANILLA!E15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PLANILLA!J15</f>
        <v>0</v>
      </c>
      <c r="D6" s="197" t="s">
        <v>27</v>
      </c>
      <c r="E6" s="195">
        <f>PLANILLA!T15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PLANILLA!W15</f>
        <v>0</v>
      </c>
      <c r="F10" s="177" t="s">
        <v>34</v>
      </c>
      <c r="G10" s="166"/>
      <c r="H10" s="166"/>
      <c r="I10" s="200">
        <f>PLANILLA!AB15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PLANILLA!X15</f>
        <v>0</v>
      </c>
      <c r="F11" s="177" t="s">
        <v>35</v>
      </c>
      <c r="G11" s="180"/>
      <c r="H11" s="166"/>
      <c r="I11" s="200">
        <f>PLANILLA!AC15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PLANILLA!Y15</f>
        <v>0</v>
      </c>
      <c r="F12" s="177" t="s">
        <v>36</v>
      </c>
      <c r="G12" s="180"/>
      <c r="H12" s="166"/>
      <c r="I12" s="200">
        <f>PLANILLA!AD15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PLANILLA!Z15</f>
        <v>0</v>
      </c>
      <c r="F13" s="177" t="s">
        <v>80</v>
      </c>
      <c r="G13" s="181"/>
      <c r="H13" s="166"/>
      <c r="I13" s="200">
        <f>PLANILLA!AE15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PLANILLA!AF15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PLANILLA!AG15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W30"/>
  <sheetViews>
    <sheetView showGridLines="0" workbookViewId="0">
      <selection activeCell="E13" sqref="E13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PLANILLA!C18</f>
        <v>009</v>
      </c>
      <c r="C5" s="401" t="str">
        <f>PLANILLA!D18</f>
        <v>JAIME PEREZ RUIZ</v>
      </c>
      <c r="D5" s="402"/>
      <c r="E5" s="403"/>
      <c r="F5" s="164" t="s">
        <v>21</v>
      </c>
      <c r="G5" s="195">
        <f>PLANILLA!F18</f>
        <v>0</v>
      </c>
      <c r="H5" s="164" t="s">
        <v>14</v>
      </c>
      <c r="I5" s="195">
        <f>PLANILLA!E18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PLANILLA!J18</f>
        <v>0</v>
      </c>
      <c r="D6" s="197" t="s">
        <v>27</v>
      </c>
      <c r="E6" s="195">
        <f>PLANILLA!T18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PLANILLA!W18</f>
        <v>0</v>
      </c>
      <c r="F10" s="177" t="s">
        <v>34</v>
      </c>
      <c r="G10" s="166"/>
      <c r="H10" s="166"/>
      <c r="I10" s="200">
        <f>PLANILLA!AB18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PLANILLA!X18</f>
        <v>0</v>
      </c>
      <c r="F11" s="177" t="s">
        <v>35</v>
      </c>
      <c r="G11" s="180"/>
      <c r="H11" s="166"/>
      <c r="I11" s="200">
        <f>PLANILLA!AC18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PLANILLA!Y18</f>
        <v>0</v>
      </c>
      <c r="F12" s="177" t="s">
        <v>36</v>
      </c>
      <c r="G12" s="180"/>
      <c r="H12" s="166"/>
      <c r="I12" s="200">
        <f>PLANILLA!AD18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PLANILLA!Z18</f>
        <v>0</v>
      </c>
      <c r="F13" s="177" t="s">
        <v>80</v>
      </c>
      <c r="G13" s="181"/>
      <c r="H13" s="166"/>
      <c r="I13" s="200">
        <f>PLANILLA!AE18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PLANILLA!AF18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PLANILLA!AG18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W30"/>
  <sheetViews>
    <sheetView showGridLines="0" topLeftCell="B1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PLANILLA!C19</f>
        <v>010</v>
      </c>
      <c r="C5" s="401" t="str">
        <f>PLANILLA!D19</f>
        <v>EDUARDO SANCHEZ TORRES</v>
      </c>
      <c r="D5" s="402"/>
      <c r="E5" s="403"/>
      <c r="F5" s="164" t="s">
        <v>21</v>
      </c>
      <c r="G5" s="195">
        <f>PLANILLA!F19</f>
        <v>0</v>
      </c>
      <c r="H5" s="164" t="s">
        <v>14</v>
      </c>
      <c r="I5" s="195">
        <f>PLANILLA!E19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PLANILLA!J19</f>
        <v>0</v>
      </c>
      <c r="D6" s="197" t="s">
        <v>27</v>
      </c>
      <c r="E6" s="195">
        <f>PLANILLA!T19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PLANILLA!W19</f>
        <v>0</v>
      </c>
      <c r="F10" s="177" t="s">
        <v>34</v>
      </c>
      <c r="G10" s="166"/>
      <c r="H10" s="166"/>
      <c r="I10" s="200">
        <f>PLANILLA!AB19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PLANILLA!X19</f>
        <v>0</v>
      </c>
      <c r="F11" s="177" t="s">
        <v>35</v>
      </c>
      <c r="G11" s="180"/>
      <c r="H11" s="166"/>
      <c r="I11" s="200">
        <f>PLANILLA!AC19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PLANILLA!Y19</f>
        <v>0</v>
      </c>
      <c r="F12" s="177" t="s">
        <v>36</v>
      </c>
      <c r="G12" s="180"/>
      <c r="H12" s="166"/>
      <c r="I12" s="200">
        <f>PLANILLA!AD19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PLANILLA!Z19</f>
        <v>0</v>
      </c>
      <c r="F13" s="177" t="s">
        <v>80</v>
      </c>
      <c r="G13" s="181"/>
      <c r="H13" s="166"/>
      <c r="I13" s="200">
        <f>PLANILLA!AE19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PLANILLA!AF19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PLANILLA!AG19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PLANILLA!C20</f>
        <v>011</v>
      </c>
      <c r="C5" s="401" t="str">
        <f>PLANILLA!D20</f>
        <v>SONIA PERLA DE SERRANO</v>
      </c>
      <c r="D5" s="402"/>
      <c r="E5" s="403"/>
      <c r="F5" s="164" t="s">
        <v>21</v>
      </c>
      <c r="G5" s="195">
        <f>PLANILLA!F20</f>
        <v>0</v>
      </c>
      <c r="H5" s="164" t="s">
        <v>14</v>
      </c>
      <c r="I5" s="195">
        <f>PLANILLA!E20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PLANILLA!J20</f>
        <v>0</v>
      </c>
      <c r="D6" s="197" t="s">
        <v>27</v>
      </c>
      <c r="E6" s="195">
        <f>PLANILLA!T20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PLANILLA!W20</f>
        <v>0</v>
      </c>
      <c r="F10" s="177" t="s">
        <v>34</v>
      </c>
      <c r="G10" s="166"/>
      <c r="H10" s="166"/>
      <c r="I10" s="200">
        <f>PLANILLA!AB20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PLANILLA!X20</f>
        <v>0</v>
      </c>
      <c r="F11" s="177" t="s">
        <v>35</v>
      </c>
      <c r="G11" s="180"/>
      <c r="H11" s="166"/>
      <c r="I11" s="200">
        <f>PLANILLA!AC20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PLANILLA!Y20</f>
        <v>0</v>
      </c>
      <c r="F12" s="177" t="s">
        <v>36</v>
      </c>
      <c r="G12" s="180"/>
      <c r="H12" s="166"/>
      <c r="I12" s="200">
        <f>PLANILLA!AD20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PLANILLA!Z20</f>
        <v>0</v>
      </c>
      <c r="F13" s="177" t="s">
        <v>80</v>
      </c>
      <c r="G13" s="181"/>
      <c r="H13" s="166"/>
      <c r="I13" s="200">
        <f>PLANILLA!AE20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PLANILLA!AF20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PLANILLA!AG20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PLANILLA!C21</f>
        <v>012</v>
      </c>
      <c r="C5" s="401" t="str">
        <f>PLANILLA!D21</f>
        <v>TOMAS PARADA LUNA</v>
      </c>
      <c r="D5" s="402"/>
      <c r="E5" s="403"/>
      <c r="F5" s="164" t="s">
        <v>21</v>
      </c>
      <c r="G5" s="195">
        <f>PLANILLA!F21</f>
        <v>0</v>
      </c>
      <c r="H5" s="164" t="s">
        <v>14</v>
      </c>
      <c r="I5" s="195">
        <f>PLANILLA!E21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PLANILLA!J21</f>
        <v>0</v>
      </c>
      <c r="D6" s="197" t="s">
        <v>27</v>
      </c>
      <c r="E6" s="195">
        <f>PLANILLA!T21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PLANILLA!W21</f>
        <v>0</v>
      </c>
      <c r="F10" s="177" t="s">
        <v>34</v>
      </c>
      <c r="G10" s="166"/>
      <c r="H10" s="166"/>
      <c r="I10" s="200">
        <f>PLANILLA!AB21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PLANILLA!X21</f>
        <v>0</v>
      </c>
      <c r="F11" s="177" t="s">
        <v>35</v>
      </c>
      <c r="G11" s="180"/>
      <c r="H11" s="166"/>
      <c r="I11" s="200">
        <f>PLANILLA!AC21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PLANILLA!Y21</f>
        <v>0</v>
      </c>
      <c r="F12" s="177" t="s">
        <v>36</v>
      </c>
      <c r="G12" s="180"/>
      <c r="H12" s="166"/>
      <c r="I12" s="200">
        <f>PLANILLA!AD21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PLANILLA!Z21</f>
        <v>0</v>
      </c>
      <c r="F13" s="177" t="s">
        <v>80</v>
      </c>
      <c r="G13" s="181"/>
      <c r="H13" s="166"/>
      <c r="I13" s="200">
        <f>PLANILLA!AE21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PLANILLA!AF21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PLANILLA!AG21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>
        <f>PLANILLA!C22</f>
        <v>0</v>
      </c>
      <c r="C5" s="401" t="str">
        <f>PLANILLA!D22</f>
        <v>SUB TOTAL VENTAS</v>
      </c>
      <c r="D5" s="402"/>
      <c r="E5" s="403"/>
      <c r="F5" s="164" t="s">
        <v>21</v>
      </c>
      <c r="G5" s="195">
        <f>PLANILLA!F22</f>
        <v>0</v>
      </c>
      <c r="H5" s="164" t="s">
        <v>14</v>
      </c>
      <c r="I5" s="195">
        <f>PLANILLA!E22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PLANILLA!J22</f>
        <v>0</v>
      </c>
      <c r="D6" s="197" t="s">
        <v>27</v>
      </c>
      <c r="E6" s="195">
        <f>PLANILLA!T22</f>
        <v>0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PLANILLA!W22</f>
        <v>0</v>
      </c>
      <c r="F10" s="177" t="s">
        <v>34</v>
      </c>
      <c r="G10" s="166"/>
      <c r="H10" s="166"/>
      <c r="I10" s="200">
        <f>PLANILLA!AB22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PLANILLA!X22</f>
        <v>0</v>
      </c>
      <c r="F11" s="177" t="s">
        <v>35</v>
      </c>
      <c r="G11" s="180"/>
      <c r="H11" s="166"/>
      <c r="I11" s="200">
        <f>PLANILLA!AC22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PLANILLA!Y22</f>
        <v>0</v>
      </c>
      <c r="F12" s="177" t="s">
        <v>36</v>
      </c>
      <c r="G12" s="180"/>
      <c r="H12" s="166"/>
      <c r="I12" s="200">
        <f>PLANILLA!AD22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PLANILLA!Z22</f>
        <v>0</v>
      </c>
      <c r="F13" s="177" t="s">
        <v>80</v>
      </c>
      <c r="G13" s="181"/>
      <c r="H13" s="166"/>
      <c r="I13" s="200">
        <f>PLANILLA!AE22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PLANILLA!AF22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PLANILLA!AG22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W30"/>
  <sheetViews>
    <sheetView showGridLines="0" workbookViewId="0">
      <selection activeCell="E13" sqref="E13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  <c r="K13" s="251" t="s">
        <v>104</v>
      </c>
      <c r="L13" s="252"/>
      <c r="M13" s="252">
        <v>10</v>
      </c>
      <c r="N13" s="252">
        <v>16.25</v>
      </c>
      <c r="O13" s="252">
        <v>266.25</v>
      </c>
      <c r="P13" s="252">
        <v>7.9874999999999998</v>
      </c>
      <c r="Q13" s="252">
        <v>16.640625</v>
      </c>
      <c r="R13" s="252">
        <v>0</v>
      </c>
      <c r="S13" s="252"/>
      <c r="T13" s="252"/>
      <c r="U13" s="252">
        <v>48.31</v>
      </c>
      <c r="V13" s="252">
        <v>72.938124999999999</v>
      </c>
      <c r="W13" s="252">
        <v>193.31187499999999</v>
      </c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10</v>
      </c>
      <c r="N17" s="252">
        <f t="shared" si="0"/>
        <v>16.25</v>
      </c>
      <c r="O17" s="252">
        <f t="shared" si="0"/>
        <v>266.25</v>
      </c>
      <c r="P17" s="252">
        <f t="shared" si="0"/>
        <v>7.9874999999999998</v>
      </c>
      <c r="Q17" s="252">
        <f t="shared" si="0"/>
        <v>16.640625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48.31</v>
      </c>
      <c r="V17" s="252">
        <f t="shared" si="0"/>
        <v>72.938124999999999</v>
      </c>
      <c r="W17" s="252">
        <f t="shared" si="0"/>
        <v>193.31187499999999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W30"/>
  <sheetViews>
    <sheetView showGridLines="0" workbookViewId="0">
      <selection activeCell="E12" sqref="E12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J21"/>
  <sheetViews>
    <sheetView showGridLines="0" zoomScale="75" zoomScaleNormal="75" workbookViewId="0">
      <pane xSplit="10" ySplit="6" topLeftCell="K7" activePane="bottomRight" state="frozen"/>
      <selection pane="topRight" activeCell="L1" sqref="L1"/>
      <selection pane="bottomLeft" activeCell="A7" sqref="A7"/>
      <selection pane="bottomRight" activeCell="A7" sqref="A7"/>
    </sheetView>
  </sheetViews>
  <sheetFormatPr baseColWidth="10" defaultRowHeight="8.25"/>
  <cols>
    <col min="1" max="1" width="2.140625" style="5" customWidth="1"/>
    <col min="2" max="2" width="3.5703125" style="5" customWidth="1"/>
    <col min="3" max="3" width="9.42578125" style="5" customWidth="1"/>
    <col min="4" max="4" width="32.42578125" style="5" customWidth="1"/>
    <col min="5" max="5" width="17.28515625" style="5" customWidth="1"/>
    <col min="6" max="6" width="11.42578125" style="5" customWidth="1"/>
    <col min="7" max="7" width="15.42578125" style="5" customWidth="1"/>
    <col min="8" max="8" width="10.85546875" style="5" customWidth="1"/>
    <col min="9" max="9" width="13.5703125" style="29" customWidth="1"/>
    <col min="10" max="10" width="9.140625" style="5" customWidth="1"/>
    <col min="11" max="11" width="10.42578125" style="5" customWidth="1"/>
    <col min="12" max="12" width="8.28515625" style="5" customWidth="1"/>
    <col min="13" max="13" width="10.42578125" style="5" customWidth="1"/>
    <col min="14" max="14" width="8.42578125" style="5" customWidth="1"/>
    <col min="15" max="15" width="8.5703125" style="5" customWidth="1"/>
    <col min="16" max="16" width="9.42578125" style="5" customWidth="1"/>
    <col min="17" max="17" width="9.42578125" style="5" bestFit="1" customWidth="1"/>
    <col min="18" max="18" width="8.5703125" style="30" bestFit="1" customWidth="1"/>
    <col min="19" max="19" width="7" style="138" customWidth="1"/>
    <col min="20" max="20" width="6.7109375" style="138" customWidth="1"/>
    <col min="21" max="21" width="11.140625" style="30" bestFit="1" customWidth="1"/>
    <col min="22" max="22" width="7.85546875" style="30" customWidth="1"/>
    <col min="23" max="23" width="9.7109375" style="41" customWidth="1"/>
    <col min="24" max="24" width="7.85546875" style="30" customWidth="1"/>
    <col min="25" max="25" width="11.140625" style="5" customWidth="1"/>
    <col min="26" max="26" width="6.85546875" style="5" customWidth="1"/>
    <col min="27" max="27" width="9.140625" style="5" customWidth="1"/>
    <col min="28" max="28" width="9.42578125" style="6" bestFit="1" customWidth="1"/>
    <col min="29" max="30" width="10.42578125" style="6" bestFit="1" customWidth="1"/>
    <col min="31" max="31" width="15" style="5" customWidth="1"/>
    <col min="32" max="32" width="14.28515625" style="5" customWidth="1"/>
    <col min="33" max="33" width="7.28515625" style="5" customWidth="1"/>
    <col min="34" max="34" width="8" style="5" customWidth="1"/>
    <col min="35" max="35" width="9.140625" style="5" customWidth="1"/>
    <col min="36" max="36" width="8.7109375" style="5" bestFit="1" customWidth="1"/>
    <col min="37" max="16384" width="11.42578125" style="5"/>
  </cols>
  <sheetData>
    <row r="1" spans="1:36" s="31" customFormat="1" ht="20.25">
      <c r="D1" s="141" t="s">
        <v>44</v>
      </c>
      <c r="E1" s="142"/>
      <c r="F1" s="142"/>
      <c r="G1" s="142"/>
      <c r="H1" s="142"/>
      <c r="I1" s="60"/>
      <c r="R1" s="37"/>
      <c r="S1" s="133"/>
      <c r="T1" s="133"/>
      <c r="U1" s="37"/>
      <c r="V1" s="37"/>
      <c r="W1" s="61"/>
      <c r="X1" s="37"/>
      <c r="AB1" s="32"/>
      <c r="AC1" s="32"/>
      <c r="AD1" s="32"/>
    </row>
    <row r="2" spans="1:36" s="31" customFormat="1" ht="20.25">
      <c r="D2" s="141" t="s">
        <v>83</v>
      </c>
      <c r="E2" s="142"/>
      <c r="F2" s="142"/>
      <c r="G2" s="142"/>
      <c r="H2" s="142"/>
      <c r="I2" s="60"/>
      <c r="R2" s="37"/>
      <c r="S2" s="133"/>
      <c r="T2" s="133"/>
      <c r="U2" s="37"/>
      <c r="V2" s="37"/>
      <c r="W2" s="61"/>
      <c r="X2" s="37"/>
      <c r="AB2" s="32"/>
      <c r="AC2" s="32"/>
      <c r="AD2" s="32"/>
    </row>
    <row r="3" spans="1:36" ht="20.25">
      <c r="A3" s="1"/>
      <c r="D3" s="143" t="s">
        <v>82</v>
      </c>
      <c r="E3" s="352">
        <f>Portada!E27</f>
        <v>42644</v>
      </c>
      <c r="F3" s="352"/>
      <c r="G3" s="352"/>
      <c r="H3" s="143" t="s">
        <v>0</v>
      </c>
      <c r="I3" s="2"/>
      <c r="J3" s="2"/>
      <c r="K3" s="7"/>
      <c r="L3" s="63"/>
      <c r="M3" s="63"/>
      <c r="N3" s="63"/>
      <c r="O3" s="63"/>
      <c r="P3" s="2"/>
      <c r="Q3" s="2"/>
      <c r="R3" s="4"/>
      <c r="S3" s="134"/>
      <c r="T3" s="134"/>
      <c r="U3" s="4"/>
      <c r="V3" s="4"/>
      <c r="W3" s="39"/>
      <c r="X3" s="4"/>
      <c r="Y3" s="3"/>
    </row>
    <row r="4" spans="1:36" ht="12.75">
      <c r="A4" s="85"/>
      <c r="B4" s="43"/>
      <c r="C4" s="43"/>
      <c r="D4" s="43"/>
      <c r="E4" s="43"/>
      <c r="F4" s="43"/>
      <c r="G4" s="43"/>
      <c r="H4" s="43"/>
      <c r="I4" s="43"/>
      <c r="J4" s="43"/>
      <c r="K4" s="43"/>
      <c r="L4" s="55"/>
      <c r="M4" s="55"/>
      <c r="N4" s="55"/>
      <c r="O4" s="55"/>
      <c r="P4" s="8"/>
      <c r="Q4" s="8"/>
      <c r="R4" s="8"/>
      <c r="S4" s="353" t="s">
        <v>68</v>
      </c>
      <c r="T4" s="354"/>
      <c r="U4" s="354"/>
      <c r="V4" s="354"/>
      <c r="W4" s="354"/>
      <c r="X4" s="355"/>
      <c r="Y4" s="8"/>
      <c r="Z4" s="9"/>
      <c r="AA4" s="9"/>
      <c r="AB4" s="9"/>
      <c r="AC4" s="9"/>
      <c r="AD4" s="9"/>
      <c r="AE4" s="9"/>
      <c r="AF4" s="9"/>
      <c r="AH4" s="356" t="s">
        <v>71</v>
      </c>
      <c r="AI4" s="357"/>
      <c r="AJ4" s="358"/>
    </row>
    <row r="5" spans="1:36" s="12" customFormat="1" ht="12.75" customHeight="1">
      <c r="A5" s="86"/>
      <c r="B5" s="44"/>
      <c r="C5" s="44"/>
      <c r="D5" s="45"/>
      <c r="E5" s="45"/>
      <c r="F5" s="45"/>
      <c r="G5" s="45"/>
      <c r="H5" s="45"/>
      <c r="I5" s="46"/>
      <c r="J5" s="45"/>
      <c r="K5" s="45"/>
      <c r="L5" s="56"/>
      <c r="M5" s="56"/>
      <c r="N5" s="56"/>
      <c r="O5" s="56"/>
      <c r="P5" s="359" t="s">
        <v>1</v>
      </c>
      <c r="Q5" s="360"/>
      <c r="R5" s="361"/>
      <c r="S5" s="362" t="s">
        <v>66</v>
      </c>
      <c r="T5" s="362" t="s">
        <v>67</v>
      </c>
      <c r="U5" s="40"/>
      <c r="V5" s="40"/>
      <c r="W5" s="365" t="s">
        <v>69</v>
      </c>
      <c r="X5" s="11"/>
      <c r="Y5" s="10"/>
      <c r="Z5" s="367" t="s">
        <v>2</v>
      </c>
      <c r="AA5" s="368"/>
      <c r="AB5" s="368"/>
      <c r="AC5" s="368"/>
      <c r="AD5" s="369"/>
      <c r="AE5" s="349" t="s">
        <v>3</v>
      </c>
      <c r="AF5" s="364" t="s">
        <v>4</v>
      </c>
      <c r="AH5" s="349" t="s">
        <v>14</v>
      </c>
      <c r="AI5" s="364" t="s">
        <v>72</v>
      </c>
      <c r="AJ5" s="349" t="s">
        <v>73</v>
      </c>
    </row>
    <row r="6" spans="1:36" s="18" customFormat="1" ht="31.5" customHeight="1">
      <c r="A6" s="87"/>
      <c r="B6" s="47" t="s">
        <v>5</v>
      </c>
      <c r="C6" s="47" t="s">
        <v>24</v>
      </c>
      <c r="D6" s="47" t="s">
        <v>6</v>
      </c>
      <c r="E6" s="47" t="s">
        <v>7</v>
      </c>
      <c r="F6" s="47" t="s">
        <v>21</v>
      </c>
      <c r="G6" s="47" t="s">
        <v>22</v>
      </c>
      <c r="H6" s="47" t="s">
        <v>9</v>
      </c>
      <c r="I6" s="47" t="s">
        <v>8</v>
      </c>
      <c r="J6" s="47" t="s">
        <v>10</v>
      </c>
      <c r="K6" s="47" t="s">
        <v>11</v>
      </c>
      <c r="L6" s="57" t="s">
        <v>16</v>
      </c>
      <c r="M6" s="57" t="s">
        <v>19</v>
      </c>
      <c r="N6" s="57" t="s">
        <v>17</v>
      </c>
      <c r="O6" s="57" t="s">
        <v>18</v>
      </c>
      <c r="P6" s="14">
        <v>40817</v>
      </c>
      <c r="Q6" s="14">
        <v>40847</v>
      </c>
      <c r="R6" s="132">
        <f>Q6-P6</f>
        <v>30</v>
      </c>
      <c r="S6" s="363"/>
      <c r="T6" s="363"/>
      <c r="U6" s="38" t="s">
        <v>65</v>
      </c>
      <c r="V6" s="38" t="s">
        <v>69</v>
      </c>
      <c r="W6" s="366"/>
      <c r="X6" s="38" t="s">
        <v>70</v>
      </c>
      <c r="Y6" s="13" t="s">
        <v>20</v>
      </c>
      <c r="Z6" s="16" t="s">
        <v>12</v>
      </c>
      <c r="AA6" s="16" t="s">
        <v>25</v>
      </c>
      <c r="AB6" s="17" t="s">
        <v>13</v>
      </c>
      <c r="AC6" s="17" t="s">
        <v>23</v>
      </c>
      <c r="AD6" s="17" t="s">
        <v>74</v>
      </c>
      <c r="AE6" s="350"/>
      <c r="AF6" s="350"/>
      <c r="AH6" s="350"/>
      <c r="AI6" s="350"/>
      <c r="AJ6" s="350"/>
    </row>
    <row r="7" spans="1:36" s="162" customFormat="1" ht="24" customHeight="1">
      <c r="A7" s="144"/>
      <c r="B7" s="145">
        <v>1</v>
      </c>
      <c r="C7" s="146" t="s">
        <v>41</v>
      </c>
      <c r="D7" s="147" t="s">
        <v>84</v>
      </c>
      <c r="E7" s="148"/>
      <c r="F7" s="149"/>
      <c r="G7" s="149"/>
      <c r="H7" s="150" t="s">
        <v>64</v>
      </c>
      <c r="I7" s="151"/>
      <c r="J7" s="152"/>
      <c r="K7" s="153"/>
      <c r="L7" s="154">
        <f t="shared" ref="L7:L13" si="0">M7/30/8</f>
        <v>5.729166666666667</v>
      </c>
      <c r="M7" s="154">
        <v>1375</v>
      </c>
      <c r="N7" s="154">
        <f t="shared" ref="N7:N13" si="1">L7*2</f>
        <v>11.458333333333334</v>
      </c>
      <c r="O7" s="154">
        <f t="shared" ref="O7:O13" si="2">(L7*125%)*2</f>
        <v>14.322916666666668</v>
      </c>
      <c r="P7" s="155">
        <f>$P$6</f>
        <v>40817</v>
      </c>
      <c r="Q7" s="156">
        <f>$Q$6</f>
        <v>40847</v>
      </c>
      <c r="R7" s="157">
        <f t="shared" ref="R7:R13" si="3">Q7-P7</f>
        <v>30</v>
      </c>
      <c r="S7" s="158"/>
      <c r="T7" s="158"/>
      <c r="U7" s="159">
        <f t="shared" ref="U7:U13" si="4">M7/30*R7</f>
        <v>1375</v>
      </c>
      <c r="V7" s="159">
        <f>N7*S7</f>
        <v>0</v>
      </c>
      <c r="W7" s="159">
        <f>O7*T7</f>
        <v>0</v>
      </c>
      <c r="X7" s="159"/>
      <c r="Y7" s="160">
        <f>SUM(U7:X7)</f>
        <v>1375</v>
      </c>
      <c r="Z7" s="161">
        <f t="shared" ref="Z7:Z13" si="5">IF((Y7)&lt;=685.7142857,(Y7)*0.03,20.571428)</f>
        <v>20.571428000000001</v>
      </c>
      <c r="AA7" s="161">
        <f t="shared" ref="AA7:AA13" si="6">IF(H7="IPSFA",(Y7)*6%,IF(H7="CRECER",(Y7)*6.25%,IF(H7="CONFIA",(Y7)*6.25%,0)))</f>
        <v>85.9375</v>
      </c>
      <c r="AB7" s="161">
        <f>IF(AND((Y7-AA7)&gt;(316.66),(Y7-AA7)&lt;=(469.04)),(4.77)+(((Y7-AA7)-(316.66))*0.1),IF(AND((Y7-AA7)&gt;(469.04),(Y7-AA7)&lt;=(761.9)),(4.77)+(((Y7-AA7)-(228.57))*0.1),IF(AND((Y7-AA7)&gt;(761.9),(Y7-AA7)&lt;=(1828.57)),(60)+(((Y7-AA7)-(761.9))*0.2),IF((Y7-AA7)&gt;(1828.57),(228.57)+(((Y7-AA7)-(1828.57))*0.3),0))))</f>
        <v>165.4325</v>
      </c>
      <c r="AC7" s="161"/>
      <c r="AD7" s="161"/>
      <c r="AE7" s="161">
        <f t="shared" ref="AE7:AE13" si="7">SUM(Z7:AD7)</f>
        <v>271.94142799999997</v>
      </c>
      <c r="AF7" s="163">
        <f t="shared" ref="AF7:AF13" si="8">Y7-AE7</f>
        <v>1103.0585719999999</v>
      </c>
      <c r="AH7" s="161">
        <f>IF((Y7)&lt;=685.7142857,(Y7)*0.075,51.4285)</f>
        <v>51.4285</v>
      </c>
      <c r="AI7" s="163">
        <f>Y7*6.75%</f>
        <v>92.8125</v>
      </c>
      <c r="AJ7" s="161">
        <f>SUM(AH7:AI7)</f>
        <v>144.24099999999999</v>
      </c>
    </row>
    <row r="8" spans="1:36" s="162" customFormat="1" ht="24" customHeight="1">
      <c r="A8" s="144"/>
      <c r="B8" s="145">
        <f>B7+1</f>
        <v>2</v>
      </c>
      <c r="C8" s="146" t="s">
        <v>42</v>
      </c>
      <c r="D8" s="147" t="s">
        <v>85</v>
      </c>
      <c r="E8" s="148"/>
      <c r="F8" s="149"/>
      <c r="G8" s="149"/>
      <c r="H8" s="150" t="s">
        <v>64</v>
      </c>
      <c r="I8" s="151"/>
      <c r="J8" s="152"/>
      <c r="K8" s="153"/>
      <c r="L8" s="154">
        <f t="shared" si="0"/>
        <v>12.5245</v>
      </c>
      <c r="M8" s="154">
        <v>3005.88</v>
      </c>
      <c r="N8" s="154">
        <f t="shared" si="1"/>
        <v>25.048999999999999</v>
      </c>
      <c r="O8" s="154">
        <f t="shared" si="2"/>
        <v>31.311250000000001</v>
      </c>
      <c r="P8" s="155">
        <f t="shared" ref="P8:P13" si="9">$P$6</f>
        <v>40817</v>
      </c>
      <c r="Q8" s="156">
        <f t="shared" ref="Q8:Q13" si="10">$Q$6</f>
        <v>40847</v>
      </c>
      <c r="R8" s="157">
        <f t="shared" si="3"/>
        <v>30</v>
      </c>
      <c r="S8" s="158"/>
      <c r="T8" s="158"/>
      <c r="U8" s="159">
        <f t="shared" si="4"/>
        <v>3005.88</v>
      </c>
      <c r="V8" s="159">
        <f t="shared" ref="V8:W13" si="11">N8*S8</f>
        <v>0</v>
      </c>
      <c r="W8" s="159">
        <f t="shared" si="11"/>
        <v>0</v>
      </c>
      <c r="X8" s="159"/>
      <c r="Y8" s="160">
        <f t="shared" ref="Y8:Y13" si="12">SUM(U8:X8)</f>
        <v>3005.88</v>
      </c>
      <c r="Z8" s="161">
        <f t="shared" si="5"/>
        <v>20.571428000000001</v>
      </c>
      <c r="AA8" s="161">
        <f t="shared" si="6"/>
        <v>187.86750000000001</v>
      </c>
      <c r="AB8" s="161">
        <f t="shared" ref="AB8:AB13" si="13">IF(AND((Y8-AA8)&gt;(316.66),(Y8-AA8)&lt;=(469.04)),(4.77)+(((Y8-AA8)-(316.66))*0.1),IF(AND((Y8-AA8)&gt;(469.04),(Y8-AA8)&lt;=(761.9)),(4.77)+(((Y8-AA8)-(228.57))*0.1),IF(AND((Y8-AA8)&gt;(761.9),(Y8-AA8)&lt;=(1828.57)),(60)+(((Y8-AA8)-(761.9))*0.2),IF((Y8-AA8)&gt;(1828.57),(228.57)+(((Y8-AA8)-(1828.57))*0.3),0))))</f>
        <v>525.40275000000008</v>
      </c>
      <c r="AC8" s="161"/>
      <c r="AD8" s="161"/>
      <c r="AE8" s="161">
        <f t="shared" si="7"/>
        <v>733.84167800000012</v>
      </c>
      <c r="AF8" s="163">
        <f t="shared" si="8"/>
        <v>2272.0383219999999</v>
      </c>
      <c r="AH8" s="161">
        <f t="shared" ref="AH8:AH13" si="14">IF((Y8)&lt;=685.7142857,(Y8)*0.075,51.4285)</f>
        <v>51.4285</v>
      </c>
      <c r="AI8" s="163">
        <f t="shared" ref="AI8:AI13" si="15">Y8*6.75%</f>
        <v>202.89690000000002</v>
      </c>
      <c r="AJ8" s="161">
        <f t="shared" ref="AJ8:AJ13" si="16">SUM(AH8:AI8)</f>
        <v>254.3254</v>
      </c>
    </row>
    <row r="9" spans="1:36" s="162" customFormat="1" ht="24" customHeight="1">
      <c r="A9" s="144"/>
      <c r="B9" s="145">
        <v>3</v>
      </c>
      <c r="C9" s="146" t="s">
        <v>55</v>
      </c>
      <c r="D9" s="147" t="s">
        <v>86</v>
      </c>
      <c r="E9" s="148"/>
      <c r="F9" s="148"/>
      <c r="G9" s="148"/>
      <c r="H9" s="150" t="s">
        <v>64</v>
      </c>
      <c r="I9" s="151"/>
      <c r="J9" s="152"/>
      <c r="K9" s="153"/>
      <c r="L9" s="154">
        <f t="shared" si="0"/>
        <v>25</v>
      </c>
      <c r="M9" s="154">
        <v>6000</v>
      </c>
      <c r="N9" s="154">
        <f t="shared" si="1"/>
        <v>50</v>
      </c>
      <c r="O9" s="154">
        <f t="shared" si="2"/>
        <v>62.5</v>
      </c>
      <c r="P9" s="155">
        <f t="shared" si="9"/>
        <v>40817</v>
      </c>
      <c r="Q9" s="156">
        <f t="shared" si="10"/>
        <v>40847</v>
      </c>
      <c r="R9" s="157">
        <f t="shared" si="3"/>
        <v>30</v>
      </c>
      <c r="S9" s="158"/>
      <c r="T9" s="158"/>
      <c r="U9" s="159">
        <f t="shared" si="4"/>
        <v>6000</v>
      </c>
      <c r="V9" s="159">
        <f t="shared" si="11"/>
        <v>0</v>
      </c>
      <c r="W9" s="159">
        <f t="shared" si="11"/>
        <v>0</v>
      </c>
      <c r="X9" s="159"/>
      <c r="Y9" s="160">
        <f t="shared" si="12"/>
        <v>6000</v>
      </c>
      <c r="Z9" s="161">
        <f t="shared" si="5"/>
        <v>20.571428000000001</v>
      </c>
      <c r="AA9" s="161">
        <f t="shared" si="6"/>
        <v>375</v>
      </c>
      <c r="AB9" s="161">
        <f t="shared" si="13"/>
        <v>1367.499</v>
      </c>
      <c r="AC9" s="161"/>
      <c r="AD9" s="161"/>
      <c r="AE9" s="161">
        <f t="shared" si="7"/>
        <v>1763.070428</v>
      </c>
      <c r="AF9" s="163">
        <f t="shared" si="8"/>
        <v>4236.929572</v>
      </c>
      <c r="AH9" s="161">
        <f t="shared" si="14"/>
        <v>51.4285</v>
      </c>
      <c r="AI9" s="163">
        <f t="shared" si="15"/>
        <v>405</v>
      </c>
      <c r="AJ9" s="161">
        <f t="shared" si="16"/>
        <v>456.42849999999999</v>
      </c>
    </row>
    <row r="10" spans="1:36" s="162" customFormat="1" ht="24" customHeight="1">
      <c r="A10" s="144"/>
      <c r="B10" s="145">
        <v>4</v>
      </c>
      <c r="C10" s="146" t="s">
        <v>56</v>
      </c>
      <c r="D10" s="147" t="s">
        <v>87</v>
      </c>
      <c r="E10" s="148"/>
      <c r="F10" s="149"/>
      <c r="G10" s="149"/>
      <c r="H10" s="150" t="s">
        <v>64</v>
      </c>
      <c r="I10" s="151"/>
      <c r="J10" s="152"/>
      <c r="K10" s="153"/>
      <c r="L10" s="154">
        <f t="shared" si="0"/>
        <v>4.3833333333333337</v>
      </c>
      <c r="M10" s="154">
        <v>1052</v>
      </c>
      <c r="N10" s="154">
        <f t="shared" si="1"/>
        <v>8.7666666666666675</v>
      </c>
      <c r="O10" s="154">
        <f t="shared" si="2"/>
        <v>10.958333333333334</v>
      </c>
      <c r="P10" s="155">
        <f t="shared" si="9"/>
        <v>40817</v>
      </c>
      <c r="Q10" s="156">
        <f t="shared" si="10"/>
        <v>40847</v>
      </c>
      <c r="R10" s="157">
        <f t="shared" si="3"/>
        <v>30</v>
      </c>
      <c r="S10" s="158"/>
      <c r="T10" s="158"/>
      <c r="U10" s="159">
        <f t="shared" si="4"/>
        <v>1052</v>
      </c>
      <c r="V10" s="159">
        <f t="shared" si="11"/>
        <v>0</v>
      </c>
      <c r="W10" s="159">
        <f t="shared" si="11"/>
        <v>0</v>
      </c>
      <c r="X10" s="159"/>
      <c r="Y10" s="160">
        <f t="shared" si="12"/>
        <v>1052</v>
      </c>
      <c r="Z10" s="161">
        <f t="shared" si="5"/>
        <v>20.571428000000001</v>
      </c>
      <c r="AA10" s="161">
        <f t="shared" si="6"/>
        <v>65.75</v>
      </c>
      <c r="AB10" s="161">
        <f t="shared" si="13"/>
        <v>104.87</v>
      </c>
      <c r="AC10" s="161"/>
      <c r="AD10" s="161"/>
      <c r="AE10" s="161">
        <f t="shared" si="7"/>
        <v>191.191428</v>
      </c>
      <c r="AF10" s="163">
        <f t="shared" si="8"/>
        <v>860.80857200000003</v>
      </c>
      <c r="AH10" s="161">
        <f t="shared" si="14"/>
        <v>51.4285</v>
      </c>
      <c r="AI10" s="163">
        <f t="shared" si="15"/>
        <v>71.010000000000005</v>
      </c>
      <c r="AJ10" s="161">
        <f t="shared" si="16"/>
        <v>122.4385</v>
      </c>
    </row>
    <row r="11" spans="1:36" s="162" customFormat="1" ht="24" customHeight="1">
      <c r="A11" s="144"/>
      <c r="B11" s="145"/>
      <c r="C11" s="146" t="s">
        <v>57</v>
      </c>
      <c r="D11" s="147" t="s">
        <v>88</v>
      </c>
      <c r="E11" s="148"/>
      <c r="F11" s="149"/>
      <c r="G11" s="149"/>
      <c r="H11" s="150" t="s">
        <v>64</v>
      </c>
      <c r="I11" s="151"/>
      <c r="J11" s="152"/>
      <c r="K11" s="153"/>
      <c r="L11" s="154">
        <f t="shared" si="0"/>
        <v>2.2458333333333331</v>
      </c>
      <c r="M11" s="154">
        <v>539</v>
      </c>
      <c r="N11" s="154">
        <f t="shared" si="1"/>
        <v>4.4916666666666663</v>
      </c>
      <c r="O11" s="154">
        <f t="shared" si="2"/>
        <v>5.614583333333333</v>
      </c>
      <c r="P11" s="155">
        <f t="shared" si="9"/>
        <v>40817</v>
      </c>
      <c r="Q11" s="156">
        <f t="shared" si="10"/>
        <v>40847</v>
      </c>
      <c r="R11" s="157">
        <f t="shared" si="3"/>
        <v>30</v>
      </c>
      <c r="S11" s="158"/>
      <c r="T11" s="158"/>
      <c r="U11" s="159">
        <f t="shared" si="4"/>
        <v>539</v>
      </c>
      <c r="V11" s="159">
        <f t="shared" si="11"/>
        <v>0</v>
      </c>
      <c r="W11" s="159">
        <f t="shared" si="11"/>
        <v>0</v>
      </c>
      <c r="X11" s="159"/>
      <c r="Y11" s="160">
        <f t="shared" si="12"/>
        <v>539</v>
      </c>
      <c r="Z11" s="161">
        <f t="shared" si="5"/>
        <v>16.169999999999998</v>
      </c>
      <c r="AA11" s="161">
        <f t="shared" si="6"/>
        <v>33.6875</v>
      </c>
      <c r="AB11" s="161">
        <f t="shared" si="13"/>
        <v>32.444249999999997</v>
      </c>
      <c r="AC11" s="161"/>
      <c r="AD11" s="161"/>
      <c r="AE11" s="161">
        <f t="shared" si="7"/>
        <v>82.301749999999998</v>
      </c>
      <c r="AF11" s="163">
        <f t="shared" si="8"/>
        <v>456.69825000000003</v>
      </c>
      <c r="AH11" s="161">
        <f t="shared" si="14"/>
        <v>40.424999999999997</v>
      </c>
      <c r="AI11" s="163">
        <f t="shared" si="15"/>
        <v>36.3825</v>
      </c>
      <c r="AJ11" s="161">
        <f t="shared" si="16"/>
        <v>76.807500000000005</v>
      </c>
    </row>
    <row r="12" spans="1:36" s="162" customFormat="1" ht="24" customHeight="1">
      <c r="A12" s="144"/>
      <c r="B12" s="145"/>
      <c r="C12" s="146" t="s">
        <v>58</v>
      </c>
      <c r="D12" s="147" t="s">
        <v>89</v>
      </c>
      <c r="E12" s="148"/>
      <c r="F12" s="149"/>
      <c r="G12" s="149"/>
      <c r="H12" s="150" t="s">
        <v>64</v>
      </c>
      <c r="I12" s="151"/>
      <c r="J12" s="152"/>
      <c r="K12" s="153"/>
      <c r="L12" s="154">
        <f t="shared" si="0"/>
        <v>1.6041666666666667</v>
      </c>
      <c r="M12" s="154">
        <v>385</v>
      </c>
      <c r="N12" s="154">
        <f t="shared" si="1"/>
        <v>3.2083333333333335</v>
      </c>
      <c r="O12" s="154">
        <f t="shared" si="2"/>
        <v>4.010416666666667</v>
      </c>
      <c r="P12" s="155">
        <f t="shared" si="9"/>
        <v>40817</v>
      </c>
      <c r="Q12" s="156">
        <f t="shared" si="10"/>
        <v>40847</v>
      </c>
      <c r="R12" s="157">
        <f t="shared" si="3"/>
        <v>30</v>
      </c>
      <c r="S12" s="158"/>
      <c r="T12" s="158"/>
      <c r="U12" s="159">
        <f t="shared" si="4"/>
        <v>385</v>
      </c>
      <c r="V12" s="159">
        <f t="shared" si="11"/>
        <v>0</v>
      </c>
      <c r="W12" s="159">
        <f t="shared" si="11"/>
        <v>0</v>
      </c>
      <c r="X12" s="159"/>
      <c r="Y12" s="160">
        <f t="shared" si="12"/>
        <v>385</v>
      </c>
      <c r="Z12" s="161">
        <f t="shared" si="5"/>
        <v>11.549999999999999</v>
      </c>
      <c r="AA12" s="161">
        <f t="shared" si="6"/>
        <v>24.0625</v>
      </c>
      <c r="AB12" s="161">
        <f t="shared" si="13"/>
        <v>9.1977499999999974</v>
      </c>
      <c r="AC12" s="161"/>
      <c r="AD12" s="161"/>
      <c r="AE12" s="161">
        <f t="shared" si="7"/>
        <v>44.810249999999996</v>
      </c>
      <c r="AF12" s="163">
        <f t="shared" si="8"/>
        <v>340.18975</v>
      </c>
      <c r="AH12" s="161">
        <f t="shared" si="14"/>
        <v>28.875</v>
      </c>
      <c r="AI12" s="163">
        <f t="shared" si="15"/>
        <v>25.987500000000001</v>
      </c>
      <c r="AJ12" s="161">
        <f t="shared" si="16"/>
        <v>54.862499999999997</v>
      </c>
    </row>
    <row r="13" spans="1:36" s="162" customFormat="1" ht="24" customHeight="1">
      <c r="A13" s="144"/>
      <c r="B13" s="145"/>
      <c r="C13" s="146" t="s">
        <v>43</v>
      </c>
      <c r="D13" s="147" t="s">
        <v>90</v>
      </c>
      <c r="E13" s="148"/>
      <c r="F13" s="149"/>
      <c r="G13" s="149"/>
      <c r="H13" s="150" t="s">
        <v>64</v>
      </c>
      <c r="I13" s="151"/>
      <c r="J13" s="152"/>
      <c r="K13" s="153"/>
      <c r="L13" s="154">
        <f t="shared" si="0"/>
        <v>4.3833333333333337</v>
      </c>
      <c r="M13" s="154">
        <v>1052</v>
      </c>
      <c r="N13" s="154">
        <f t="shared" si="1"/>
        <v>8.7666666666666675</v>
      </c>
      <c r="O13" s="154">
        <f t="shared" si="2"/>
        <v>10.958333333333334</v>
      </c>
      <c r="P13" s="155">
        <f t="shared" si="9"/>
        <v>40817</v>
      </c>
      <c r="Q13" s="156">
        <f t="shared" si="10"/>
        <v>40847</v>
      </c>
      <c r="R13" s="157">
        <f t="shared" si="3"/>
        <v>30</v>
      </c>
      <c r="S13" s="158"/>
      <c r="T13" s="158"/>
      <c r="U13" s="159">
        <f t="shared" si="4"/>
        <v>1052</v>
      </c>
      <c r="V13" s="159">
        <f t="shared" si="11"/>
        <v>0</v>
      </c>
      <c r="W13" s="159">
        <f t="shared" si="11"/>
        <v>0</v>
      </c>
      <c r="X13" s="159"/>
      <c r="Y13" s="160">
        <f t="shared" si="12"/>
        <v>1052</v>
      </c>
      <c r="Z13" s="161">
        <f t="shared" si="5"/>
        <v>20.571428000000001</v>
      </c>
      <c r="AA13" s="161">
        <f t="shared" si="6"/>
        <v>65.75</v>
      </c>
      <c r="AB13" s="161">
        <f t="shared" si="13"/>
        <v>104.87</v>
      </c>
      <c r="AC13" s="161"/>
      <c r="AD13" s="161"/>
      <c r="AE13" s="161">
        <f t="shared" si="7"/>
        <v>191.191428</v>
      </c>
      <c r="AF13" s="163">
        <f t="shared" si="8"/>
        <v>860.80857200000003</v>
      </c>
      <c r="AH13" s="161">
        <f t="shared" si="14"/>
        <v>51.4285</v>
      </c>
      <c r="AI13" s="163">
        <f t="shared" si="15"/>
        <v>71.010000000000005</v>
      </c>
      <c r="AJ13" s="161">
        <f t="shared" si="16"/>
        <v>122.4385</v>
      </c>
    </row>
    <row r="14" spans="1:36" s="12" customFormat="1" ht="24" customHeight="1">
      <c r="A14" s="86"/>
      <c r="B14" s="48"/>
      <c r="C14" s="83"/>
      <c r="D14" s="49"/>
      <c r="E14" s="50"/>
      <c r="F14" s="84"/>
      <c r="G14" s="50"/>
      <c r="H14" s="51"/>
      <c r="I14" s="64"/>
      <c r="J14" s="65"/>
      <c r="K14" s="52"/>
      <c r="L14" s="58"/>
      <c r="M14" s="58"/>
      <c r="N14" s="58"/>
      <c r="O14" s="58"/>
      <c r="P14" s="59"/>
      <c r="Q14" s="14"/>
      <c r="R14" s="15"/>
      <c r="S14" s="135"/>
      <c r="T14" s="135"/>
      <c r="U14" s="54"/>
      <c r="V14" s="78"/>
      <c r="W14" s="53"/>
      <c r="X14" s="54"/>
      <c r="Y14" s="19"/>
      <c r="Z14" s="20"/>
      <c r="AA14" s="20"/>
      <c r="AB14" s="20"/>
      <c r="AC14" s="20"/>
      <c r="AD14" s="20"/>
      <c r="AE14" s="20"/>
      <c r="AF14" s="89"/>
      <c r="AH14" s="20"/>
      <c r="AI14" s="89"/>
      <c r="AJ14" s="20"/>
    </row>
    <row r="15" spans="1:36" s="12" customFormat="1" ht="21" customHeight="1">
      <c r="A15" s="88"/>
      <c r="B15" s="21" t="s">
        <v>15</v>
      </c>
      <c r="C15" s="21"/>
      <c r="D15" s="22"/>
      <c r="E15" s="23"/>
      <c r="F15" s="23"/>
      <c r="G15" s="23"/>
      <c r="H15" s="24"/>
      <c r="I15" s="22"/>
      <c r="J15" s="25"/>
      <c r="K15" s="26"/>
      <c r="L15" s="26"/>
      <c r="M15" s="26"/>
      <c r="N15" s="26"/>
      <c r="O15" s="26"/>
      <c r="P15" s="26"/>
      <c r="Q15" s="27"/>
      <c r="R15" s="28"/>
      <c r="S15" s="136">
        <f>SUM(S7:S13)</f>
        <v>0</v>
      </c>
      <c r="T15" s="136">
        <f>SUM(T7:T13)</f>
        <v>0</v>
      </c>
      <c r="U15" s="62">
        <f t="shared" ref="U15:AB15" si="17">SUM(U7:U14)</f>
        <v>13408.880000000001</v>
      </c>
      <c r="V15" s="79">
        <f t="shared" si="17"/>
        <v>0</v>
      </c>
      <c r="W15" s="79">
        <f t="shared" si="17"/>
        <v>0</v>
      </c>
      <c r="X15" s="79">
        <f t="shared" si="17"/>
        <v>0</v>
      </c>
      <c r="Y15" s="79">
        <f t="shared" si="17"/>
        <v>13408.880000000001</v>
      </c>
      <c r="Z15" s="79">
        <f t="shared" si="17"/>
        <v>130.57714000000001</v>
      </c>
      <c r="AA15" s="79">
        <f t="shared" si="17"/>
        <v>838.05500000000006</v>
      </c>
      <c r="AB15" s="79">
        <f t="shared" si="17"/>
        <v>2309.7162499999995</v>
      </c>
      <c r="AC15" s="79"/>
      <c r="AD15" s="79">
        <f>SUM(AD7:AD14)</f>
        <v>0</v>
      </c>
      <c r="AE15" s="79">
        <f>SUM(AE7:AE14)</f>
        <v>3278.3483900000001</v>
      </c>
      <c r="AF15" s="90">
        <f>SUM(AF7:AF14)</f>
        <v>10130.531609999998</v>
      </c>
      <c r="AG15" s="140"/>
      <c r="AH15" s="79">
        <f>SUM(AH7:AH14)</f>
        <v>326.4425</v>
      </c>
      <c r="AI15" s="79">
        <f>SUM(AI7:AI14)</f>
        <v>905.09939999999995</v>
      </c>
      <c r="AJ15" s="79">
        <f>SUM(AJ7:AJ14)</f>
        <v>1231.5418999999997</v>
      </c>
    </row>
    <row r="16" spans="1:36" ht="9" customHeight="1">
      <c r="B16" s="351"/>
      <c r="C16" s="351"/>
      <c r="D16" s="351"/>
      <c r="E16" s="73"/>
      <c r="F16" s="73"/>
      <c r="G16" s="73"/>
      <c r="H16" s="74"/>
      <c r="I16" s="75"/>
      <c r="J16" s="351"/>
      <c r="K16" s="351"/>
      <c r="L16" s="351"/>
      <c r="M16" s="351"/>
      <c r="N16" s="351"/>
      <c r="O16" s="73"/>
      <c r="P16" s="73"/>
      <c r="Q16" s="73"/>
      <c r="R16" s="73"/>
      <c r="S16" s="137"/>
      <c r="T16" s="137"/>
      <c r="U16" s="73"/>
      <c r="V16" s="80"/>
      <c r="AA16" s="31"/>
      <c r="AB16" s="32"/>
      <c r="AC16" s="32"/>
      <c r="AD16" s="32"/>
      <c r="AE16" s="33"/>
      <c r="AF16" s="33"/>
      <c r="AH16" s="33"/>
      <c r="AI16" s="33"/>
      <c r="AJ16" s="33"/>
    </row>
    <row r="17" spans="2:36" ht="9.75" customHeight="1">
      <c r="B17" s="351"/>
      <c r="C17" s="351"/>
      <c r="D17" s="351"/>
      <c r="E17" s="73"/>
      <c r="F17" s="73"/>
      <c r="G17" s="73"/>
      <c r="H17" s="74"/>
      <c r="I17" s="75"/>
      <c r="J17" s="351"/>
      <c r="K17" s="351"/>
      <c r="L17" s="351"/>
      <c r="M17" s="351"/>
      <c r="N17" s="351"/>
      <c r="O17" s="73"/>
      <c r="P17" s="73"/>
      <c r="R17" s="73"/>
      <c r="S17" s="137"/>
      <c r="T17" s="137"/>
      <c r="U17" s="73"/>
      <c r="V17" s="73"/>
      <c r="AA17" s="31"/>
      <c r="AB17" s="32"/>
      <c r="AC17" s="32"/>
      <c r="AD17" s="32"/>
      <c r="AE17" s="33"/>
      <c r="AF17" s="33"/>
      <c r="AH17" s="33"/>
      <c r="AI17" s="33"/>
      <c r="AJ17" s="33"/>
    </row>
    <row r="18" spans="2:36" ht="10.5" customHeight="1">
      <c r="B18" s="73"/>
      <c r="C18" s="73"/>
      <c r="D18" s="73"/>
      <c r="E18" s="82"/>
      <c r="F18" s="82"/>
      <c r="G18" s="82"/>
      <c r="H18" s="74"/>
      <c r="I18" s="75"/>
      <c r="J18" s="73"/>
      <c r="K18" s="73"/>
      <c r="L18" s="73"/>
      <c r="M18" s="73"/>
      <c r="N18" s="73"/>
      <c r="O18" s="73"/>
      <c r="P18" s="73"/>
      <c r="R18" s="73"/>
      <c r="S18" s="137"/>
      <c r="T18" s="137"/>
      <c r="U18" s="73"/>
      <c r="V18" s="73"/>
      <c r="AA18" s="31"/>
      <c r="AB18" s="32"/>
      <c r="AC18" s="32"/>
      <c r="AD18" s="32"/>
      <c r="AE18" s="33"/>
      <c r="AF18" s="33"/>
      <c r="AH18" s="33"/>
      <c r="AI18" s="33"/>
      <c r="AJ18" s="33"/>
    </row>
    <row r="19" spans="2:36" ht="9" customHeight="1">
      <c r="B19" s="73"/>
      <c r="C19" s="73"/>
      <c r="D19" s="82"/>
      <c r="E19" s="81"/>
      <c r="F19" s="74"/>
      <c r="G19" s="74"/>
      <c r="H19" s="74"/>
      <c r="I19" s="75"/>
      <c r="J19" s="73"/>
      <c r="K19" s="76"/>
      <c r="L19" s="76"/>
      <c r="M19" s="76"/>
      <c r="N19" s="76"/>
      <c r="O19" s="76"/>
      <c r="R19" s="351"/>
      <c r="S19" s="351"/>
      <c r="T19" s="351"/>
      <c r="U19" s="351"/>
      <c r="V19" s="351"/>
      <c r="AA19" s="31"/>
      <c r="AB19" s="32"/>
      <c r="AC19" s="32"/>
      <c r="AD19" s="32"/>
      <c r="AE19" s="33"/>
      <c r="AF19" s="33"/>
      <c r="AH19" s="33"/>
      <c r="AI19" s="33"/>
      <c r="AJ19" s="33"/>
    </row>
    <row r="20" spans="2:36" ht="9" customHeight="1">
      <c r="B20" s="73"/>
      <c r="C20" s="73"/>
      <c r="D20" s="73"/>
      <c r="E20" s="81"/>
      <c r="F20" s="74"/>
      <c r="G20" s="74"/>
      <c r="H20" s="74"/>
      <c r="I20" s="75"/>
      <c r="J20" s="77"/>
      <c r="K20" s="76"/>
      <c r="L20" s="76"/>
      <c r="M20" s="76"/>
      <c r="N20" s="76"/>
      <c r="O20" s="76"/>
      <c r="AA20" s="31"/>
      <c r="AB20" s="32"/>
      <c r="AC20" s="32"/>
      <c r="AD20" s="32"/>
      <c r="AE20" s="33"/>
      <c r="AF20" s="33"/>
      <c r="AH20" s="33"/>
      <c r="AI20" s="33"/>
      <c r="AJ20" s="33"/>
    </row>
    <row r="21" spans="2:36" ht="11.25">
      <c r="B21" s="34"/>
      <c r="C21" s="34"/>
      <c r="D21" s="34"/>
      <c r="E21" s="34"/>
      <c r="F21" s="34"/>
      <c r="G21" s="34"/>
      <c r="H21" s="34"/>
      <c r="I21" s="35"/>
      <c r="J21" s="34"/>
      <c r="K21" s="34"/>
      <c r="L21" s="34"/>
      <c r="M21" s="34"/>
      <c r="N21" s="34"/>
      <c r="O21" s="34"/>
      <c r="P21" s="34"/>
      <c r="Q21" s="34"/>
      <c r="R21" s="36"/>
      <c r="S21" s="139"/>
      <c r="T21" s="139"/>
      <c r="U21" s="36"/>
      <c r="V21" s="36"/>
      <c r="W21" s="42"/>
      <c r="X21" s="36"/>
      <c r="Y21" s="34"/>
    </row>
  </sheetData>
  <mergeCells count="20">
    <mergeCell ref="B17:D17"/>
    <mergeCell ref="J17:L17"/>
    <mergeCell ref="M17:N17"/>
    <mergeCell ref="R19:V19"/>
    <mergeCell ref="AH5:AH6"/>
    <mergeCell ref="W5:W6"/>
    <mergeCell ref="Z5:AD5"/>
    <mergeCell ref="AE5:AE6"/>
    <mergeCell ref="AF5:AF6"/>
    <mergeCell ref="AJ5:AJ6"/>
    <mergeCell ref="B16:D16"/>
    <mergeCell ref="J16:L16"/>
    <mergeCell ref="M16:N16"/>
    <mergeCell ref="E3:G3"/>
    <mergeCell ref="S4:X4"/>
    <mergeCell ref="AH4:AJ4"/>
    <mergeCell ref="P5:R5"/>
    <mergeCell ref="S5:S6"/>
    <mergeCell ref="T5:T6"/>
    <mergeCell ref="AI5:AI6"/>
  </mergeCells>
  <pageMargins left="0.17" right="0.17" top="0.15748031496062992" bottom="0.27559055118110237" header="0.15748031496062992" footer="0"/>
  <pageSetup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L30"/>
  <sheetViews>
    <sheetView showGridLines="0" workbookViewId="0">
      <selection activeCell="E13" sqref="E13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L30"/>
  <sheetViews>
    <sheetView showGridLines="0" workbookViewId="0">
      <selection activeCell="B5" sqref="B5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L30"/>
  <sheetViews>
    <sheetView showGridLines="0" workbookViewId="0">
      <selection activeCell="I20" sqref="I20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B1:L30"/>
  <sheetViews>
    <sheetView showGridLines="0" topLeftCell="A7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S31"/>
  <sheetViews>
    <sheetView showGridLines="0" tabSelected="1" topLeftCell="U1" zoomScale="75" zoomScaleNormal="75" workbookViewId="0">
      <selection activeCell="M18" sqref="M18:M21"/>
    </sheetView>
  </sheetViews>
  <sheetFormatPr baseColWidth="10" defaultRowHeight="8.25"/>
  <cols>
    <col min="1" max="1" width="2.140625" style="5" customWidth="1"/>
    <col min="2" max="2" width="4.5703125" style="5" customWidth="1"/>
    <col min="3" max="3" width="9.42578125" style="272" customWidth="1"/>
    <col min="4" max="4" width="29.5703125" style="272" customWidth="1"/>
    <col min="5" max="5" width="15.28515625" style="272" customWidth="1"/>
    <col min="6" max="6" width="14.5703125" style="272" customWidth="1"/>
    <col min="7" max="7" width="15.42578125" style="272" customWidth="1"/>
    <col min="8" max="8" width="10.85546875" style="272" customWidth="1"/>
    <col min="9" max="9" width="13.5703125" style="287" customWidth="1"/>
    <col min="10" max="10" width="10.28515625" style="272" customWidth="1"/>
    <col min="11" max="11" width="10.42578125" style="272" customWidth="1"/>
    <col min="12" max="12" width="8.28515625" style="5" customWidth="1"/>
    <col min="13" max="13" width="10.42578125" style="272" customWidth="1"/>
    <col min="14" max="14" width="8.42578125" style="5" customWidth="1"/>
    <col min="15" max="15" width="8.42578125" style="272" customWidth="1"/>
    <col min="16" max="16" width="8.5703125" style="5" customWidth="1"/>
    <col min="17" max="17" width="8.5703125" style="272" customWidth="1"/>
    <col min="18" max="18" width="8.7109375" style="272" customWidth="1"/>
    <col min="19" max="19" width="8.85546875" style="272" customWidth="1"/>
    <col min="20" max="20" width="8.5703125" style="289" bestFit="1" customWidth="1"/>
    <col min="21" max="21" width="7" style="261" customWidth="1"/>
    <col min="22" max="22" width="6.7109375" style="261" customWidth="1"/>
    <col min="23" max="23" width="9.28515625" style="30" bestFit="1" customWidth="1"/>
    <col min="24" max="24" width="7.85546875" style="30" customWidth="1"/>
    <col min="25" max="26" width="8.140625" style="41" customWidth="1"/>
    <col min="27" max="27" width="10" style="5" customWidth="1"/>
    <col min="28" max="28" width="6.85546875" style="5" customWidth="1"/>
    <col min="29" max="29" width="9.140625" style="5" customWidth="1"/>
    <col min="30" max="30" width="8" style="6" bestFit="1" customWidth="1"/>
    <col min="31" max="31" width="10.42578125" style="6" bestFit="1" customWidth="1"/>
    <col min="32" max="32" width="11.42578125" style="6" customWidth="1"/>
    <col min="33" max="33" width="10.42578125" style="6" bestFit="1" customWidth="1"/>
    <col min="34" max="34" width="11.7109375" style="5" customWidth="1"/>
    <col min="35" max="35" width="10.140625" style="5" customWidth="1"/>
    <col min="36" max="36" width="4.7109375" style="5" customWidth="1"/>
    <col min="37" max="37" width="8" style="5" customWidth="1"/>
    <col min="38" max="38" width="13.5703125" style="5" customWidth="1"/>
    <col min="39" max="39" width="11.5703125" style="5" customWidth="1"/>
    <col min="40" max="40" width="8" style="5" customWidth="1"/>
    <col min="41" max="41" width="11.42578125" style="5" customWidth="1"/>
    <col min="42" max="42" width="9.28515625" style="5" customWidth="1"/>
    <col min="43" max="43" width="10.42578125" style="5" customWidth="1"/>
    <col min="44" max="16384" width="11.42578125" style="5"/>
  </cols>
  <sheetData>
    <row r="1" spans="1:45" s="31" customFormat="1" ht="20.25">
      <c r="B1" s="205" t="str">
        <f>Portada!C10</f>
        <v>NOMBRE ALUMNO</v>
      </c>
      <c r="C1" s="267"/>
      <c r="D1" s="267"/>
      <c r="E1" s="273"/>
      <c r="F1" s="273"/>
      <c r="G1" s="273"/>
      <c r="H1" s="273"/>
      <c r="I1" s="274"/>
      <c r="J1" s="267"/>
      <c r="K1" s="267"/>
      <c r="M1" s="267"/>
      <c r="O1" s="267"/>
      <c r="Q1" s="267"/>
      <c r="R1" s="267"/>
      <c r="S1" s="267"/>
      <c r="T1" s="288"/>
      <c r="U1" s="258"/>
      <c r="V1" s="258"/>
      <c r="W1" s="37"/>
      <c r="X1" s="37"/>
      <c r="Y1" s="61"/>
      <c r="Z1" s="61"/>
      <c r="AD1" s="32"/>
      <c r="AE1" s="32"/>
      <c r="AF1" s="32"/>
      <c r="AG1" s="32"/>
    </row>
    <row r="2" spans="1:45" s="31" customFormat="1" ht="20.25">
      <c r="B2" s="205" t="str">
        <f>Portada!C6</f>
        <v>PLANILLA DE SALARIO PAGOS QUINCENALES</v>
      </c>
      <c r="C2" s="267"/>
      <c r="D2" s="267"/>
      <c r="E2" s="273"/>
      <c r="F2" s="273"/>
      <c r="G2" s="273"/>
      <c r="H2" s="273"/>
      <c r="I2" s="274"/>
      <c r="J2" s="267"/>
      <c r="K2" s="267"/>
      <c r="M2" s="267"/>
      <c r="O2" s="267"/>
      <c r="Q2" s="267"/>
      <c r="R2" s="267"/>
      <c r="S2" s="267"/>
      <c r="T2" s="288"/>
      <c r="U2" s="258"/>
      <c r="V2" s="258"/>
      <c r="W2" s="37"/>
      <c r="X2" s="37"/>
      <c r="Y2" s="61"/>
      <c r="Z2" s="61"/>
      <c r="AD2" s="32"/>
      <c r="AE2" s="32"/>
      <c r="AF2" s="32"/>
      <c r="AG2" s="32"/>
    </row>
    <row r="3" spans="1:45" s="209" customFormat="1" ht="20.25">
      <c r="A3" s="207"/>
      <c r="B3" s="208" t="s">
        <v>82</v>
      </c>
      <c r="C3" s="275"/>
      <c r="D3" s="275"/>
      <c r="E3" s="382">
        <f>Portada!E27</f>
        <v>42644</v>
      </c>
      <c r="F3" s="382"/>
      <c r="G3" s="382"/>
      <c r="H3" s="208" t="s">
        <v>0</v>
      </c>
      <c r="I3" s="382">
        <f>Portada!E29</f>
        <v>42658</v>
      </c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10"/>
      <c r="U3" s="211"/>
      <c r="V3" s="211"/>
      <c r="W3" s="210"/>
      <c r="X3" s="210"/>
      <c r="Y3" s="212"/>
      <c r="Z3" s="212"/>
      <c r="AA3" s="207"/>
      <c r="AD3" s="213"/>
      <c r="AE3" s="213"/>
      <c r="AF3" s="213"/>
      <c r="AG3" s="213"/>
    </row>
    <row r="4" spans="1:45" ht="12.75">
      <c r="A4" s="85"/>
      <c r="B4" s="370" t="s">
        <v>5</v>
      </c>
      <c r="C4" s="373" t="s">
        <v>24</v>
      </c>
      <c r="D4" s="373" t="s">
        <v>6</v>
      </c>
      <c r="E4" s="373" t="s">
        <v>7</v>
      </c>
      <c r="F4" s="373" t="s">
        <v>21</v>
      </c>
      <c r="G4" s="370" t="s">
        <v>22</v>
      </c>
      <c r="H4" s="373" t="s">
        <v>9</v>
      </c>
      <c r="I4" s="373" t="s">
        <v>8</v>
      </c>
      <c r="J4" s="373" t="s">
        <v>10</v>
      </c>
      <c r="K4" s="370" t="s">
        <v>11</v>
      </c>
      <c r="L4" s="206"/>
      <c r="M4" s="206"/>
      <c r="N4" s="206"/>
      <c r="O4" s="206"/>
      <c r="P4" s="206"/>
      <c r="Q4" s="253"/>
      <c r="R4" s="383" t="s">
        <v>130</v>
      </c>
      <c r="S4" s="384"/>
      <c r="T4" s="384"/>
      <c r="U4" s="384"/>
      <c r="V4" s="384"/>
      <c r="W4" s="384"/>
      <c r="X4" s="384"/>
      <c r="Y4" s="384"/>
      <c r="Z4" s="384"/>
      <c r="AA4" s="384"/>
      <c r="AB4" s="390" t="s">
        <v>2</v>
      </c>
      <c r="AC4" s="391"/>
      <c r="AD4" s="391"/>
      <c r="AE4" s="391"/>
      <c r="AF4" s="391"/>
      <c r="AG4" s="392"/>
      <c r="AH4" s="396" t="s">
        <v>3</v>
      </c>
      <c r="AI4" s="385" t="s">
        <v>4</v>
      </c>
      <c r="AK4" s="379" t="s">
        <v>71</v>
      </c>
      <c r="AL4" s="380"/>
      <c r="AM4" s="380"/>
      <c r="AN4" s="381"/>
    </row>
    <row r="5" spans="1:45" s="12" customFormat="1" ht="12.75" customHeight="1">
      <c r="A5" s="86"/>
      <c r="B5" s="371"/>
      <c r="C5" s="374"/>
      <c r="D5" s="374"/>
      <c r="E5" s="374"/>
      <c r="F5" s="374"/>
      <c r="G5" s="371"/>
      <c r="H5" s="374"/>
      <c r="I5" s="374"/>
      <c r="J5" s="374"/>
      <c r="K5" s="371"/>
      <c r="L5" s="56"/>
      <c r="M5" s="56"/>
      <c r="N5" s="56"/>
      <c r="O5" s="56"/>
      <c r="P5" s="56"/>
      <c r="Q5" s="56"/>
      <c r="R5" s="359" t="s">
        <v>1</v>
      </c>
      <c r="S5" s="360"/>
      <c r="T5" s="361"/>
      <c r="U5" s="362" t="s">
        <v>66</v>
      </c>
      <c r="V5" s="362" t="s">
        <v>67</v>
      </c>
      <c r="W5" s="365" t="s">
        <v>129</v>
      </c>
      <c r="X5" s="365" t="s">
        <v>69</v>
      </c>
      <c r="Y5" s="365" t="s">
        <v>79</v>
      </c>
      <c r="Z5" s="255"/>
      <c r="AA5" s="388" t="s">
        <v>20</v>
      </c>
      <c r="AB5" s="393"/>
      <c r="AC5" s="394"/>
      <c r="AD5" s="394"/>
      <c r="AE5" s="394"/>
      <c r="AF5" s="394"/>
      <c r="AG5" s="395"/>
      <c r="AH5" s="397"/>
      <c r="AI5" s="386"/>
      <c r="AK5" s="349" t="s">
        <v>14</v>
      </c>
      <c r="AL5" s="332"/>
      <c r="AM5" s="364" t="s">
        <v>72</v>
      </c>
      <c r="AN5" s="349" t="s">
        <v>73</v>
      </c>
    </row>
    <row r="6" spans="1:45" s="18" customFormat="1" ht="33" customHeight="1">
      <c r="A6" s="87"/>
      <c r="B6" s="372"/>
      <c r="C6" s="375"/>
      <c r="D6" s="375"/>
      <c r="E6" s="375"/>
      <c r="F6" s="375"/>
      <c r="G6" s="372"/>
      <c r="H6" s="375"/>
      <c r="I6" s="375"/>
      <c r="J6" s="375"/>
      <c r="K6" s="372"/>
      <c r="L6" s="214" t="s">
        <v>16</v>
      </c>
      <c r="M6" s="214" t="s">
        <v>19</v>
      </c>
      <c r="N6" s="214" t="s">
        <v>17</v>
      </c>
      <c r="O6" s="214" t="s">
        <v>114</v>
      </c>
      <c r="P6" s="214" t="s">
        <v>18</v>
      </c>
      <c r="Q6" s="254" t="s">
        <v>110</v>
      </c>
      <c r="R6" s="215">
        <f>Portada!E27</f>
        <v>42644</v>
      </c>
      <c r="S6" s="215">
        <f>Portada!E29</f>
        <v>42658</v>
      </c>
      <c r="T6" s="257">
        <v>15</v>
      </c>
      <c r="U6" s="376"/>
      <c r="V6" s="376"/>
      <c r="W6" s="377"/>
      <c r="X6" s="377"/>
      <c r="Y6" s="377"/>
      <c r="Z6" s="256" t="s">
        <v>111</v>
      </c>
      <c r="AA6" s="389"/>
      <c r="AB6" s="216" t="s">
        <v>12</v>
      </c>
      <c r="AC6" s="216" t="s">
        <v>25</v>
      </c>
      <c r="AD6" s="217" t="s">
        <v>115</v>
      </c>
      <c r="AE6" s="217" t="s">
        <v>23</v>
      </c>
      <c r="AF6" s="217" t="s">
        <v>92</v>
      </c>
      <c r="AG6" s="217" t="s">
        <v>74</v>
      </c>
      <c r="AH6" s="398"/>
      <c r="AI6" s="387"/>
      <c r="AK6" s="378"/>
      <c r="AL6" s="334" t="s">
        <v>139</v>
      </c>
      <c r="AM6" s="378"/>
      <c r="AN6" s="378"/>
    </row>
    <row r="7" spans="1:45" s="18" customFormat="1" ht="33" customHeight="1">
      <c r="A7" s="87"/>
      <c r="B7" s="320"/>
      <c r="C7" s="320"/>
      <c r="D7" s="331" t="s">
        <v>132</v>
      </c>
      <c r="E7" s="320"/>
      <c r="F7" s="320"/>
      <c r="G7" s="320"/>
      <c r="H7" s="320"/>
      <c r="I7" s="320"/>
      <c r="J7" s="320"/>
      <c r="K7" s="320"/>
      <c r="L7" s="57"/>
      <c r="M7" s="57"/>
      <c r="N7" s="57"/>
      <c r="O7" s="57"/>
      <c r="P7" s="57"/>
      <c r="Q7" s="321"/>
      <c r="R7" s="322"/>
      <c r="S7" s="322"/>
      <c r="T7" s="257"/>
      <c r="U7" s="323"/>
      <c r="V7" s="323"/>
      <c r="W7" s="324"/>
      <c r="X7" s="324"/>
      <c r="Y7" s="324"/>
      <c r="Z7" s="325"/>
      <c r="AA7" s="326"/>
      <c r="AB7" s="298"/>
      <c r="AC7" s="298"/>
      <c r="AD7" s="327"/>
      <c r="AE7" s="327"/>
      <c r="AF7" s="327"/>
      <c r="AG7" s="327"/>
      <c r="AH7" s="328"/>
      <c r="AI7" s="328"/>
      <c r="AK7" s="299"/>
      <c r="AL7" s="333"/>
      <c r="AM7" s="299"/>
      <c r="AN7" s="299"/>
    </row>
    <row r="8" spans="1:45" s="233" customFormat="1" ht="24" customHeight="1">
      <c r="A8" s="218"/>
      <c r="B8" s="219">
        <v>1</v>
      </c>
      <c r="C8" s="220" t="s">
        <v>41</v>
      </c>
      <c r="D8" s="301" t="s">
        <v>116</v>
      </c>
      <c r="E8" s="221"/>
      <c r="F8" s="221"/>
      <c r="G8" s="221"/>
      <c r="H8" s="222" t="s">
        <v>134</v>
      </c>
      <c r="I8" s="223"/>
      <c r="J8" s="224"/>
      <c r="K8" s="225"/>
      <c r="L8" s="226">
        <f t="shared" ref="L8:L22" si="0">M8/30/8</f>
        <v>0</v>
      </c>
      <c r="M8" s="291">
        <v>0</v>
      </c>
      <c r="N8" s="226">
        <f t="shared" ref="N8:N22" si="1">L8*2</f>
        <v>0</v>
      </c>
      <c r="O8" s="291"/>
      <c r="P8" s="226">
        <f t="shared" ref="P8:P22" si="2">(L8*125%)*2</f>
        <v>0</v>
      </c>
      <c r="Q8" s="291"/>
      <c r="R8" s="294">
        <f>$R$6</f>
        <v>42644</v>
      </c>
      <c r="S8" s="227">
        <f>$S$6</f>
        <v>42658</v>
      </c>
      <c r="T8" s="257">
        <v>15</v>
      </c>
      <c r="U8" s="228"/>
      <c r="V8" s="228"/>
      <c r="W8" s="246">
        <f t="shared" ref="W8:W15" si="3">M8/30*T8</f>
        <v>0</v>
      </c>
      <c r="X8" s="229">
        <v>0</v>
      </c>
      <c r="Y8" s="229">
        <f>P8*V8</f>
        <v>0</v>
      </c>
      <c r="Z8" s="229">
        <f>(N8*8)*O8</f>
        <v>0</v>
      </c>
      <c r="AA8" s="230">
        <f t="shared" ref="AA8:AA21" si="4">SUM(W8:Z8)</f>
        <v>0</v>
      </c>
      <c r="AB8" s="231">
        <f>IF((AA8)&lt;=500,(AA8)*0.03,15)</f>
        <v>0</v>
      </c>
      <c r="AC8" s="234">
        <f>IF((AA8)&lt;=(6319.02/2),(AA8)*0.0625,(394.93/2))</f>
        <v>0</v>
      </c>
      <c r="AD8" s="231">
        <f>IF(AND((AA8-AB8-AC8)&gt;(236.01),(AA8-AB8-AC8)&lt;=(447.62)),(8.83)+(((AA8-AB8-AC8)-(236))*0.1),IF(AND((AA8-AB8-AC8)&gt;(447.63),(AA8-AB8-AC8)&lt;=(1019.05)),(30)+(((AA8-AB8-AC8)-(447.62))*0.2),IF((AA8-AB8-AC8)&gt;(1019.06),(144.28)+(((AA8-AB8-AC8)-(1019.05))*0.3),0)))</f>
        <v>0</v>
      </c>
      <c r="AE8" s="263"/>
      <c r="AF8" s="263"/>
      <c r="AG8" s="263"/>
      <c r="AH8" s="231">
        <f>SUM(AB8:AG8)</f>
        <v>0</v>
      </c>
      <c r="AI8" s="232">
        <f>AA8-AH8</f>
        <v>0</v>
      </c>
      <c r="AK8" s="234">
        <f>IF((AA8)&lt;=500,(AA8)*0.075,37.5)</f>
        <v>0</v>
      </c>
      <c r="AL8" s="234">
        <f t="shared" ref="AL8:AL15" si="5">IF((AA8)&lt;=500,(AA8)*0.01,5)</f>
        <v>0</v>
      </c>
      <c r="AM8" s="234">
        <f>IF((AA8)&lt;=(6319.02/2),(AA8)*0.0675,(426.53/2))</f>
        <v>0</v>
      </c>
      <c r="AN8" s="234">
        <f>SUM(AK8:AM8)</f>
        <v>0</v>
      </c>
      <c r="AO8" s="297"/>
      <c r="AS8" s="297"/>
    </row>
    <row r="9" spans="1:45" s="233" customFormat="1" ht="24" customHeight="1">
      <c r="A9" s="218"/>
      <c r="B9" s="235">
        <f>B8+1</f>
        <v>2</v>
      </c>
      <c r="C9" s="236" t="s">
        <v>42</v>
      </c>
      <c r="D9" s="301" t="s">
        <v>117</v>
      </c>
      <c r="E9" s="237"/>
      <c r="F9" s="238"/>
      <c r="G9" s="238"/>
      <c r="H9" s="222" t="s">
        <v>134</v>
      </c>
      <c r="I9" s="240"/>
      <c r="J9" s="241"/>
      <c r="K9" s="242"/>
      <c r="L9" s="243">
        <f t="shared" si="0"/>
        <v>0</v>
      </c>
      <c r="M9" s="291">
        <v>0</v>
      </c>
      <c r="N9" s="243">
        <f t="shared" si="1"/>
        <v>0</v>
      </c>
      <c r="O9" s="292"/>
      <c r="P9" s="243">
        <f t="shared" si="2"/>
        <v>0</v>
      </c>
      <c r="Q9" s="291"/>
      <c r="R9" s="294">
        <f t="shared" ref="R9:R21" si="6">$R$6</f>
        <v>42644</v>
      </c>
      <c r="S9" s="244">
        <f t="shared" ref="S9:S21" si="7">$S$6</f>
        <v>42658</v>
      </c>
      <c r="T9" s="257">
        <v>15</v>
      </c>
      <c r="U9" s="245"/>
      <c r="V9" s="245"/>
      <c r="W9" s="246">
        <f t="shared" si="3"/>
        <v>0</v>
      </c>
      <c r="X9" s="246">
        <v>0</v>
      </c>
      <c r="Y9" s="246">
        <f>P9*V9</f>
        <v>0</v>
      </c>
      <c r="Z9" s="229">
        <f>(N9*8)*O9</f>
        <v>0</v>
      </c>
      <c r="AA9" s="230">
        <f t="shared" si="4"/>
        <v>0</v>
      </c>
      <c r="AB9" s="231">
        <f t="shared" ref="AB9:AB21" si="8">IF((AA9)&lt;=500,(AA9)*0.03,15)</f>
        <v>0</v>
      </c>
      <c r="AC9" s="234">
        <f t="shared" ref="AC9:AC21" si="9">IF((AA9)&lt;=(6319.02)/2,(AA9)*0.0625,(394.93)/2)</f>
        <v>0</v>
      </c>
      <c r="AD9" s="231">
        <f t="shared" ref="AD9:AD21" si="10">IF(AND((AA9-AB9-AC9)&gt;(236.01),(AA9-AB9-AC9)&lt;=(447.62)),(8.83)+(((AA9-AB9-AC9)-(236))*0.1),IF(AND((AA9-AB9-AC9)&gt;(447.63),(AA9-AB9-AC9)&lt;=(1019.05)),(30)+(((AA9-AB9-AC9)-(447.62))*0.2),IF((AA9-AB9-AC9)&gt;(1019.06),(144.28)+(((AA9-AB9-AC9)-(1019.05))*0.3),0)))</f>
        <v>0</v>
      </c>
      <c r="AE9" s="264"/>
      <c r="AF9" s="264"/>
      <c r="AG9" s="264"/>
      <c r="AH9" s="234">
        <f>SUM(AB9:AG9)</f>
        <v>0</v>
      </c>
      <c r="AI9" s="232">
        <f t="shared" ref="AI9:AI21" si="11">AA9-AH9</f>
        <v>0</v>
      </c>
      <c r="AK9" s="234">
        <f t="shared" ref="AK9:AK21" si="12">IF((AA9)&lt;=500,(AA9)*0.075,37.5)</f>
        <v>0</v>
      </c>
      <c r="AL9" s="234">
        <f t="shared" si="5"/>
        <v>0</v>
      </c>
      <c r="AM9" s="234">
        <f t="shared" ref="AM9:AM21" si="13">IF((AA9)&lt;=(6319.02/2),(AA9)*0.0675,(426.53/2))</f>
        <v>0</v>
      </c>
      <c r="AN9" s="234">
        <f t="shared" ref="AN9:AN21" si="14">SUM(AK9:AM9)</f>
        <v>0</v>
      </c>
      <c r="AO9" s="297"/>
      <c r="AP9" s="297"/>
      <c r="AQ9" s="297"/>
    </row>
    <row r="10" spans="1:45" s="233" customFormat="1" ht="24" customHeight="1">
      <c r="A10" s="218"/>
      <c r="B10" s="235">
        <v>3</v>
      </c>
      <c r="C10" s="220" t="s">
        <v>55</v>
      </c>
      <c r="D10" s="300" t="s">
        <v>118</v>
      </c>
      <c r="E10" s="237"/>
      <c r="F10" s="237"/>
      <c r="G10" s="237"/>
      <c r="H10" s="222" t="s">
        <v>134</v>
      </c>
      <c r="I10" s="240"/>
      <c r="J10" s="224"/>
      <c r="K10" s="242"/>
      <c r="L10" s="243">
        <f t="shared" si="0"/>
        <v>0</v>
      </c>
      <c r="M10" s="291">
        <v>0</v>
      </c>
      <c r="N10" s="243">
        <f t="shared" si="1"/>
        <v>0</v>
      </c>
      <c r="O10" s="292"/>
      <c r="P10" s="243">
        <f t="shared" si="2"/>
        <v>0</v>
      </c>
      <c r="Q10" s="291"/>
      <c r="R10" s="294">
        <f t="shared" si="6"/>
        <v>42644</v>
      </c>
      <c r="S10" s="244">
        <f t="shared" si="7"/>
        <v>42658</v>
      </c>
      <c r="T10" s="257">
        <v>15</v>
      </c>
      <c r="U10" s="245"/>
      <c r="V10" s="245"/>
      <c r="W10" s="246">
        <f t="shared" si="3"/>
        <v>0</v>
      </c>
      <c r="X10" s="246">
        <f t="shared" ref="X10:X21" si="15">N10*U10</f>
        <v>0</v>
      </c>
      <c r="Y10" s="246">
        <f t="shared" ref="Y10:Y21" si="16">P10*V10</f>
        <v>0</v>
      </c>
      <c r="Z10" s="229">
        <f t="shared" ref="Z10:Z21" si="17">(N10*8)*O10</f>
        <v>0</v>
      </c>
      <c r="AA10" s="230">
        <f t="shared" si="4"/>
        <v>0</v>
      </c>
      <c r="AB10" s="231">
        <f t="shared" si="8"/>
        <v>0</v>
      </c>
      <c r="AC10" s="234">
        <f t="shared" si="9"/>
        <v>0</v>
      </c>
      <c r="AD10" s="231">
        <f t="shared" si="10"/>
        <v>0</v>
      </c>
      <c r="AE10" s="264"/>
      <c r="AF10" s="264"/>
      <c r="AG10" s="264"/>
      <c r="AH10" s="234">
        <f>SUM(AB10:AG10)</f>
        <v>0</v>
      </c>
      <c r="AI10" s="232">
        <f t="shared" si="11"/>
        <v>0</v>
      </c>
      <c r="AK10" s="234">
        <f t="shared" si="12"/>
        <v>0</v>
      </c>
      <c r="AL10" s="234">
        <f t="shared" si="5"/>
        <v>0</v>
      </c>
      <c r="AM10" s="234">
        <f t="shared" si="13"/>
        <v>0</v>
      </c>
      <c r="AN10" s="234">
        <f t="shared" si="14"/>
        <v>0</v>
      </c>
      <c r="AO10" s="297"/>
      <c r="AQ10" s="297"/>
    </row>
    <row r="11" spans="1:45" s="233" customFormat="1" ht="24" customHeight="1">
      <c r="A11" s="218"/>
      <c r="B11" s="235">
        <v>4</v>
      </c>
      <c r="C11" s="236" t="s">
        <v>56</v>
      </c>
      <c r="D11" s="301" t="s">
        <v>119</v>
      </c>
      <c r="E11" s="237"/>
      <c r="F11" s="238"/>
      <c r="G11" s="238"/>
      <c r="H11" s="222" t="s">
        <v>134</v>
      </c>
      <c r="I11" s="240"/>
      <c r="J11" s="241"/>
      <c r="K11" s="242"/>
      <c r="L11" s="243">
        <f t="shared" si="0"/>
        <v>0</v>
      </c>
      <c r="M11" s="291">
        <v>0</v>
      </c>
      <c r="N11" s="243">
        <f t="shared" si="1"/>
        <v>0</v>
      </c>
      <c r="O11" s="292"/>
      <c r="P11" s="243">
        <f t="shared" si="2"/>
        <v>0</v>
      </c>
      <c r="Q11" s="291"/>
      <c r="R11" s="294">
        <f t="shared" si="6"/>
        <v>42644</v>
      </c>
      <c r="S11" s="244">
        <f t="shared" si="7"/>
        <v>42658</v>
      </c>
      <c r="T11" s="257">
        <v>15</v>
      </c>
      <c r="U11" s="245"/>
      <c r="V11" s="245"/>
      <c r="W11" s="246">
        <f t="shared" si="3"/>
        <v>0</v>
      </c>
      <c r="X11" s="246">
        <f t="shared" si="15"/>
        <v>0</v>
      </c>
      <c r="Y11" s="246">
        <f t="shared" si="16"/>
        <v>0</v>
      </c>
      <c r="Z11" s="229">
        <f t="shared" si="17"/>
        <v>0</v>
      </c>
      <c r="AA11" s="230">
        <f t="shared" si="4"/>
        <v>0</v>
      </c>
      <c r="AB11" s="231">
        <f t="shared" si="8"/>
        <v>0</v>
      </c>
      <c r="AC11" s="234">
        <f t="shared" si="9"/>
        <v>0</v>
      </c>
      <c r="AD11" s="231">
        <f t="shared" si="10"/>
        <v>0</v>
      </c>
      <c r="AE11" s="264"/>
      <c r="AF11" s="264"/>
      <c r="AG11" s="264"/>
      <c r="AH11" s="234">
        <f>SUM(AB11:AG11)</f>
        <v>0</v>
      </c>
      <c r="AI11" s="232">
        <f t="shared" si="11"/>
        <v>0</v>
      </c>
      <c r="AK11" s="234">
        <f t="shared" si="12"/>
        <v>0</v>
      </c>
      <c r="AL11" s="234">
        <f t="shared" si="5"/>
        <v>0</v>
      </c>
      <c r="AM11" s="234">
        <f t="shared" si="13"/>
        <v>0</v>
      </c>
      <c r="AN11" s="234">
        <f t="shared" si="14"/>
        <v>0</v>
      </c>
      <c r="AO11" s="297"/>
    </row>
    <row r="12" spans="1:45" s="233" customFormat="1" ht="24" customHeight="1">
      <c r="A12" s="218"/>
      <c r="B12" s="235">
        <v>5</v>
      </c>
      <c r="C12" s="220" t="s">
        <v>57</v>
      </c>
      <c r="D12" s="301" t="s">
        <v>120</v>
      </c>
      <c r="E12" s="237"/>
      <c r="F12" s="238"/>
      <c r="G12" s="238"/>
      <c r="H12" s="222" t="s">
        <v>134</v>
      </c>
      <c r="I12" s="240"/>
      <c r="J12" s="224"/>
      <c r="K12" s="242"/>
      <c r="L12" s="243">
        <f t="shared" si="0"/>
        <v>0</v>
      </c>
      <c r="M12" s="291">
        <v>0</v>
      </c>
      <c r="N12" s="243">
        <f t="shared" si="1"/>
        <v>0</v>
      </c>
      <c r="O12" s="292"/>
      <c r="P12" s="243">
        <f t="shared" si="2"/>
        <v>0</v>
      </c>
      <c r="Q12" s="291"/>
      <c r="R12" s="294">
        <f t="shared" si="6"/>
        <v>42644</v>
      </c>
      <c r="S12" s="244">
        <f t="shared" si="7"/>
        <v>42658</v>
      </c>
      <c r="T12" s="257">
        <v>15</v>
      </c>
      <c r="U12" s="245"/>
      <c r="V12" s="245"/>
      <c r="W12" s="246">
        <f t="shared" si="3"/>
        <v>0</v>
      </c>
      <c r="X12" s="246">
        <f t="shared" si="15"/>
        <v>0</v>
      </c>
      <c r="Y12" s="246">
        <f t="shared" si="16"/>
        <v>0</v>
      </c>
      <c r="Z12" s="229">
        <f t="shared" si="17"/>
        <v>0</v>
      </c>
      <c r="AA12" s="230">
        <f t="shared" si="4"/>
        <v>0</v>
      </c>
      <c r="AB12" s="231">
        <f t="shared" si="8"/>
        <v>0</v>
      </c>
      <c r="AC12" s="234">
        <f t="shared" si="9"/>
        <v>0</v>
      </c>
      <c r="AD12" s="231">
        <f t="shared" si="10"/>
        <v>0</v>
      </c>
      <c r="AE12" s="264"/>
      <c r="AF12" s="264"/>
      <c r="AG12" s="264"/>
      <c r="AH12" s="234">
        <f t="shared" ref="AH12:AH21" si="18">SUM(AB12:AG12)</f>
        <v>0</v>
      </c>
      <c r="AI12" s="232">
        <f t="shared" si="11"/>
        <v>0</v>
      </c>
      <c r="AK12" s="234">
        <f t="shared" si="12"/>
        <v>0</v>
      </c>
      <c r="AL12" s="234">
        <f t="shared" si="5"/>
        <v>0</v>
      </c>
      <c r="AM12" s="234">
        <f t="shared" si="13"/>
        <v>0</v>
      </c>
      <c r="AN12" s="234">
        <f t="shared" si="14"/>
        <v>0</v>
      </c>
      <c r="AO12" s="297"/>
    </row>
    <row r="13" spans="1:45" s="233" customFormat="1" ht="24" customHeight="1">
      <c r="A13" s="218"/>
      <c r="B13" s="235">
        <v>6</v>
      </c>
      <c r="C13" s="236" t="s">
        <v>58</v>
      </c>
      <c r="D13" s="301" t="s">
        <v>121</v>
      </c>
      <c r="E13" s="237"/>
      <c r="F13" s="238"/>
      <c r="G13" s="238"/>
      <c r="H13" s="239" t="s">
        <v>14</v>
      </c>
      <c r="I13" s="240"/>
      <c r="J13" s="241"/>
      <c r="K13" s="242"/>
      <c r="L13" s="243">
        <f t="shared" si="0"/>
        <v>0</v>
      </c>
      <c r="M13" s="291">
        <v>0</v>
      </c>
      <c r="N13" s="243">
        <f t="shared" si="1"/>
        <v>0</v>
      </c>
      <c r="O13" s="292"/>
      <c r="P13" s="243">
        <f t="shared" si="2"/>
        <v>0</v>
      </c>
      <c r="Q13" s="291"/>
      <c r="R13" s="294">
        <f t="shared" si="6"/>
        <v>42644</v>
      </c>
      <c r="S13" s="244">
        <f t="shared" si="7"/>
        <v>42658</v>
      </c>
      <c r="T13" s="257">
        <v>15</v>
      </c>
      <c r="U13" s="245"/>
      <c r="V13" s="245"/>
      <c r="W13" s="246">
        <f t="shared" si="3"/>
        <v>0</v>
      </c>
      <c r="X13" s="246">
        <f t="shared" si="15"/>
        <v>0</v>
      </c>
      <c r="Y13" s="246">
        <f t="shared" si="16"/>
        <v>0</v>
      </c>
      <c r="Z13" s="229">
        <f t="shared" si="17"/>
        <v>0</v>
      </c>
      <c r="AA13" s="230">
        <f t="shared" si="4"/>
        <v>0</v>
      </c>
      <c r="AB13" s="231">
        <f t="shared" si="8"/>
        <v>0</v>
      </c>
      <c r="AC13" s="234">
        <f>IF((AA13)&lt;=(6319.02)/2,(AA13)*0.07,(394.93)/2)</f>
        <v>0</v>
      </c>
      <c r="AD13" s="231">
        <f t="shared" si="10"/>
        <v>0</v>
      </c>
      <c r="AE13" s="264"/>
      <c r="AF13" s="264"/>
      <c r="AG13" s="264"/>
      <c r="AH13" s="234">
        <f t="shared" si="18"/>
        <v>0</v>
      </c>
      <c r="AI13" s="232">
        <f t="shared" si="11"/>
        <v>0</v>
      </c>
      <c r="AK13" s="234">
        <f t="shared" si="12"/>
        <v>0</v>
      </c>
      <c r="AL13" s="234">
        <f t="shared" si="5"/>
        <v>0</v>
      </c>
      <c r="AM13" s="234">
        <f t="shared" si="13"/>
        <v>0</v>
      </c>
      <c r="AN13" s="234">
        <f t="shared" si="14"/>
        <v>0</v>
      </c>
    </row>
    <row r="14" spans="1:45" s="233" customFormat="1" ht="24" customHeight="1">
      <c r="A14" s="218"/>
      <c r="B14" s="235">
        <v>7</v>
      </c>
      <c r="C14" s="220" t="s">
        <v>43</v>
      </c>
      <c r="D14" s="301" t="s">
        <v>122</v>
      </c>
      <c r="E14" s="237"/>
      <c r="F14" s="238"/>
      <c r="G14" s="238"/>
      <c r="H14" s="239" t="s">
        <v>14</v>
      </c>
      <c r="I14" s="240"/>
      <c r="J14" s="241"/>
      <c r="K14" s="242"/>
      <c r="L14" s="243">
        <f t="shared" si="0"/>
        <v>0</v>
      </c>
      <c r="M14" s="291">
        <v>0</v>
      </c>
      <c r="N14" s="243">
        <f t="shared" si="1"/>
        <v>0</v>
      </c>
      <c r="O14" s="292"/>
      <c r="P14" s="243">
        <f t="shared" si="2"/>
        <v>0</v>
      </c>
      <c r="Q14" s="291"/>
      <c r="R14" s="294">
        <f t="shared" si="6"/>
        <v>42644</v>
      </c>
      <c r="S14" s="244">
        <f t="shared" si="7"/>
        <v>42658</v>
      </c>
      <c r="T14" s="257">
        <v>15</v>
      </c>
      <c r="U14" s="245"/>
      <c r="V14" s="245"/>
      <c r="W14" s="246">
        <f t="shared" si="3"/>
        <v>0</v>
      </c>
      <c r="X14" s="246">
        <f t="shared" si="15"/>
        <v>0</v>
      </c>
      <c r="Y14" s="246">
        <f t="shared" si="16"/>
        <v>0</v>
      </c>
      <c r="Z14" s="229">
        <f t="shared" si="17"/>
        <v>0</v>
      </c>
      <c r="AA14" s="230">
        <f t="shared" si="4"/>
        <v>0</v>
      </c>
      <c r="AB14" s="231">
        <f t="shared" si="8"/>
        <v>0</v>
      </c>
      <c r="AC14" s="234">
        <f>IF((AA14)&lt;=(6319.02)/2,(AA14)*0.07,(394.93)/2)</f>
        <v>0</v>
      </c>
      <c r="AD14" s="231">
        <f t="shared" si="10"/>
        <v>0</v>
      </c>
      <c r="AE14" s="264"/>
      <c r="AF14" s="264"/>
      <c r="AG14" s="264"/>
      <c r="AH14" s="234">
        <f t="shared" si="18"/>
        <v>0</v>
      </c>
      <c r="AI14" s="232">
        <f t="shared" si="11"/>
        <v>0</v>
      </c>
      <c r="AK14" s="234">
        <f t="shared" si="12"/>
        <v>0</v>
      </c>
      <c r="AL14" s="234">
        <f t="shared" si="5"/>
        <v>0</v>
      </c>
      <c r="AM14" s="234">
        <f t="shared" si="13"/>
        <v>0</v>
      </c>
      <c r="AN14" s="234">
        <f t="shared" si="14"/>
        <v>0</v>
      </c>
    </row>
    <row r="15" spans="1:45" s="233" customFormat="1" ht="24" customHeight="1">
      <c r="A15" s="218"/>
      <c r="B15" s="235">
        <v>8</v>
      </c>
      <c r="C15" s="236" t="s">
        <v>59</v>
      </c>
      <c r="D15" s="301" t="s">
        <v>123</v>
      </c>
      <c r="E15" s="237"/>
      <c r="F15" s="238"/>
      <c r="G15" s="238"/>
      <c r="H15" s="239" t="s">
        <v>14</v>
      </c>
      <c r="I15" s="240"/>
      <c r="J15" s="241"/>
      <c r="K15" s="242"/>
      <c r="L15" s="243">
        <f t="shared" si="0"/>
        <v>0</v>
      </c>
      <c r="M15" s="291">
        <v>0</v>
      </c>
      <c r="N15" s="243">
        <f t="shared" si="1"/>
        <v>0</v>
      </c>
      <c r="O15" s="292"/>
      <c r="P15" s="243">
        <f t="shared" si="2"/>
        <v>0</v>
      </c>
      <c r="Q15" s="291"/>
      <c r="R15" s="294">
        <f t="shared" si="6"/>
        <v>42644</v>
      </c>
      <c r="S15" s="244">
        <f t="shared" si="7"/>
        <v>42658</v>
      </c>
      <c r="T15" s="257">
        <v>15</v>
      </c>
      <c r="U15" s="245"/>
      <c r="V15" s="245"/>
      <c r="W15" s="246">
        <f t="shared" si="3"/>
        <v>0</v>
      </c>
      <c r="X15" s="246">
        <f t="shared" si="15"/>
        <v>0</v>
      </c>
      <c r="Y15" s="246">
        <f t="shared" si="16"/>
        <v>0</v>
      </c>
      <c r="Z15" s="229">
        <f t="shared" si="17"/>
        <v>0</v>
      </c>
      <c r="AA15" s="230">
        <f t="shared" si="4"/>
        <v>0</v>
      </c>
      <c r="AB15" s="231">
        <f t="shared" si="8"/>
        <v>0</v>
      </c>
      <c r="AC15" s="234">
        <f>IF((AA15)&lt;=(6319.02)/2,(AA15)*0.07,(394.93)/2)</f>
        <v>0</v>
      </c>
      <c r="AD15" s="231">
        <f t="shared" si="10"/>
        <v>0</v>
      </c>
      <c r="AE15" s="264"/>
      <c r="AF15" s="264"/>
      <c r="AG15" s="264"/>
      <c r="AH15" s="234">
        <f t="shared" si="18"/>
        <v>0</v>
      </c>
      <c r="AI15" s="232">
        <f t="shared" si="11"/>
        <v>0</v>
      </c>
      <c r="AK15" s="234">
        <f t="shared" si="12"/>
        <v>0</v>
      </c>
      <c r="AL15" s="234">
        <f t="shared" si="5"/>
        <v>0</v>
      </c>
      <c r="AM15" s="234">
        <f t="shared" si="13"/>
        <v>0</v>
      </c>
      <c r="AN15" s="234">
        <f t="shared" si="14"/>
        <v>0</v>
      </c>
    </row>
    <row r="16" spans="1:45" s="233" customFormat="1" ht="24" customHeight="1">
      <c r="A16" s="218"/>
      <c r="B16" s="235"/>
      <c r="C16" s="220"/>
      <c r="D16" s="319" t="s">
        <v>124</v>
      </c>
      <c r="E16" s="302"/>
      <c r="F16" s="303"/>
      <c r="G16" s="303"/>
      <c r="H16" s="304"/>
      <c r="I16" s="305"/>
      <c r="J16" s="306"/>
      <c r="K16" s="307"/>
      <c r="L16" s="308"/>
      <c r="M16" s="309"/>
      <c r="N16" s="308"/>
      <c r="O16" s="309"/>
      <c r="P16" s="308"/>
      <c r="Q16" s="310"/>
      <c r="R16" s="311"/>
      <c r="S16" s="312"/>
      <c r="T16" s="313"/>
      <c r="U16" s="259">
        <f>SUM(U8:U15)</f>
        <v>0</v>
      </c>
      <c r="V16" s="259">
        <f>SUM(V8:V15)</f>
        <v>0</v>
      </c>
      <c r="W16" s="259">
        <f t="shared" ref="W16:AI16" si="19">SUM(W8:W15)</f>
        <v>0</v>
      </c>
      <c r="X16" s="259">
        <f t="shared" si="19"/>
        <v>0</v>
      </c>
      <c r="Y16" s="259">
        <f t="shared" si="19"/>
        <v>0</v>
      </c>
      <c r="Z16" s="259">
        <f t="shared" si="19"/>
        <v>0</v>
      </c>
      <c r="AA16" s="259">
        <f t="shared" si="19"/>
        <v>0</v>
      </c>
      <c r="AB16" s="259">
        <f t="shared" si="19"/>
        <v>0</v>
      </c>
      <c r="AC16" s="259">
        <f t="shared" si="19"/>
        <v>0</v>
      </c>
      <c r="AD16" s="259">
        <f t="shared" si="19"/>
        <v>0</v>
      </c>
      <c r="AE16" s="259">
        <f t="shared" si="19"/>
        <v>0</v>
      </c>
      <c r="AF16" s="259">
        <f t="shared" si="19"/>
        <v>0</v>
      </c>
      <c r="AG16" s="259">
        <f t="shared" si="19"/>
        <v>0</v>
      </c>
      <c r="AH16" s="259">
        <f t="shared" si="19"/>
        <v>0</v>
      </c>
      <c r="AI16" s="259">
        <f t="shared" si="19"/>
        <v>0</v>
      </c>
      <c r="AK16" s="259">
        <f>SUM(AK8:AK15)</f>
        <v>0</v>
      </c>
      <c r="AL16" s="335">
        <f>SUM(AL8:AL15)</f>
        <v>0</v>
      </c>
      <c r="AM16" s="335">
        <f t="shared" ref="AM16:AN16" si="20">SUM(AM8:AM15)</f>
        <v>0</v>
      </c>
      <c r="AN16" s="335">
        <f t="shared" si="20"/>
        <v>0</v>
      </c>
    </row>
    <row r="17" spans="1:40" s="233" customFormat="1" ht="24" customHeight="1">
      <c r="A17" s="218"/>
      <c r="B17" s="235"/>
      <c r="C17" s="220"/>
      <c r="D17" s="330" t="s">
        <v>133</v>
      </c>
      <c r="E17" s="302"/>
      <c r="F17" s="303"/>
      <c r="G17" s="303"/>
      <c r="H17" s="304"/>
      <c r="I17" s="305"/>
      <c r="J17" s="306"/>
      <c r="K17" s="307"/>
      <c r="L17" s="308"/>
      <c r="M17" s="309"/>
      <c r="N17" s="308"/>
      <c r="O17" s="309"/>
      <c r="P17" s="308"/>
      <c r="Q17" s="310"/>
      <c r="R17" s="311"/>
      <c r="S17" s="312"/>
      <c r="T17" s="313"/>
      <c r="U17" s="259"/>
      <c r="V17" s="259"/>
      <c r="W17" s="259"/>
      <c r="X17" s="259"/>
      <c r="Y17" s="259"/>
      <c r="Z17" s="329"/>
      <c r="AA17" s="329"/>
      <c r="AB17" s="329"/>
      <c r="AC17" s="259"/>
      <c r="AD17" s="329"/>
      <c r="AE17" s="259"/>
      <c r="AF17" s="259"/>
      <c r="AG17" s="259"/>
      <c r="AH17" s="259"/>
      <c r="AI17" s="329"/>
      <c r="AK17" s="259"/>
      <c r="AL17" s="259"/>
      <c r="AM17" s="259"/>
      <c r="AN17" s="259"/>
    </row>
    <row r="18" spans="1:40" s="233" customFormat="1" ht="24" customHeight="1">
      <c r="A18" s="218"/>
      <c r="B18" s="235">
        <v>9</v>
      </c>
      <c r="C18" s="220" t="s">
        <v>60</v>
      </c>
      <c r="D18" s="301" t="s">
        <v>125</v>
      </c>
      <c r="E18" s="237"/>
      <c r="F18" s="238"/>
      <c r="G18" s="238"/>
      <c r="H18" s="239" t="s">
        <v>135</v>
      </c>
      <c r="I18" s="240"/>
      <c r="J18" s="241"/>
      <c r="K18" s="242"/>
      <c r="L18" s="243">
        <f t="shared" si="0"/>
        <v>0</v>
      </c>
      <c r="M18" s="292">
        <v>0</v>
      </c>
      <c r="N18" s="243">
        <f t="shared" si="1"/>
        <v>0</v>
      </c>
      <c r="O18" s="292"/>
      <c r="P18" s="243">
        <f t="shared" si="2"/>
        <v>0</v>
      </c>
      <c r="Q18" s="291"/>
      <c r="R18" s="294">
        <f t="shared" si="6"/>
        <v>42644</v>
      </c>
      <c r="S18" s="244">
        <f t="shared" si="7"/>
        <v>42658</v>
      </c>
      <c r="T18" s="257">
        <v>15</v>
      </c>
      <c r="U18" s="245"/>
      <c r="V18" s="245"/>
      <c r="W18" s="246">
        <f t="shared" ref="W18:W21" si="21">M18/30*T18</f>
        <v>0</v>
      </c>
      <c r="X18" s="246">
        <f t="shared" si="15"/>
        <v>0</v>
      </c>
      <c r="Y18" s="246">
        <f t="shared" si="16"/>
        <v>0</v>
      </c>
      <c r="Z18" s="229">
        <f t="shared" si="17"/>
        <v>0</v>
      </c>
      <c r="AA18" s="230">
        <f t="shared" si="4"/>
        <v>0</v>
      </c>
      <c r="AB18" s="231">
        <f t="shared" si="8"/>
        <v>0</v>
      </c>
      <c r="AC18" s="234">
        <f t="shared" si="9"/>
        <v>0</v>
      </c>
      <c r="AD18" s="231">
        <f t="shared" si="10"/>
        <v>0</v>
      </c>
      <c r="AE18" s="264"/>
      <c r="AF18" s="264"/>
      <c r="AG18" s="264"/>
      <c r="AH18" s="234">
        <f t="shared" si="18"/>
        <v>0</v>
      </c>
      <c r="AI18" s="232">
        <f t="shared" si="11"/>
        <v>0</v>
      </c>
      <c r="AK18" s="234">
        <f t="shared" si="12"/>
        <v>0</v>
      </c>
      <c r="AL18" s="234">
        <f>IF((AA18)&lt;=500,(AA18)*0.01,5)</f>
        <v>0</v>
      </c>
      <c r="AM18" s="234">
        <f t="shared" si="13"/>
        <v>0</v>
      </c>
      <c r="AN18" s="234">
        <f t="shared" si="14"/>
        <v>0</v>
      </c>
    </row>
    <row r="19" spans="1:40" s="233" customFormat="1" ht="24" customHeight="1">
      <c r="A19" s="218"/>
      <c r="B19" s="235">
        <v>10</v>
      </c>
      <c r="C19" s="236" t="s">
        <v>61</v>
      </c>
      <c r="D19" s="301" t="s">
        <v>138</v>
      </c>
      <c r="E19" s="237"/>
      <c r="F19" s="238"/>
      <c r="G19" s="238"/>
      <c r="H19" s="239" t="s">
        <v>135</v>
      </c>
      <c r="I19" s="240"/>
      <c r="J19" s="241"/>
      <c r="K19" s="242"/>
      <c r="L19" s="243">
        <f t="shared" si="0"/>
        <v>0</v>
      </c>
      <c r="M19" s="292">
        <v>0</v>
      </c>
      <c r="N19" s="243">
        <f t="shared" si="1"/>
        <v>0</v>
      </c>
      <c r="O19" s="292"/>
      <c r="P19" s="243">
        <f t="shared" si="2"/>
        <v>0</v>
      </c>
      <c r="Q19" s="291"/>
      <c r="R19" s="294">
        <f t="shared" si="6"/>
        <v>42644</v>
      </c>
      <c r="S19" s="244">
        <f t="shared" si="7"/>
        <v>42658</v>
      </c>
      <c r="T19" s="257">
        <v>15</v>
      </c>
      <c r="U19" s="245"/>
      <c r="V19" s="245"/>
      <c r="W19" s="246">
        <f t="shared" si="21"/>
        <v>0</v>
      </c>
      <c r="X19" s="246">
        <f t="shared" si="15"/>
        <v>0</v>
      </c>
      <c r="Y19" s="246">
        <f t="shared" si="16"/>
        <v>0</v>
      </c>
      <c r="Z19" s="229">
        <f t="shared" si="17"/>
        <v>0</v>
      </c>
      <c r="AA19" s="230">
        <f t="shared" si="4"/>
        <v>0</v>
      </c>
      <c r="AB19" s="231">
        <f t="shared" si="8"/>
        <v>0</v>
      </c>
      <c r="AC19" s="234">
        <f t="shared" si="9"/>
        <v>0</v>
      </c>
      <c r="AD19" s="231">
        <f t="shared" si="10"/>
        <v>0</v>
      </c>
      <c r="AE19" s="264"/>
      <c r="AF19" s="264"/>
      <c r="AG19" s="264"/>
      <c r="AH19" s="234">
        <f t="shared" si="18"/>
        <v>0</v>
      </c>
      <c r="AI19" s="232">
        <f t="shared" si="11"/>
        <v>0</v>
      </c>
      <c r="AK19" s="234">
        <f t="shared" si="12"/>
        <v>0</v>
      </c>
      <c r="AL19" s="234">
        <f t="shared" ref="AL19:AL21" si="22">IF((AA19)&lt;=500,(AA19)*0.01,5)</f>
        <v>0</v>
      </c>
      <c r="AM19" s="234">
        <f t="shared" si="13"/>
        <v>0</v>
      </c>
      <c r="AN19" s="234">
        <f t="shared" si="14"/>
        <v>0</v>
      </c>
    </row>
    <row r="20" spans="1:40" s="233" customFormat="1" ht="24" customHeight="1">
      <c r="A20" s="218"/>
      <c r="B20" s="235">
        <v>11</v>
      </c>
      <c r="C20" s="220" t="s">
        <v>62</v>
      </c>
      <c r="D20" s="301" t="s">
        <v>127</v>
      </c>
      <c r="E20" s="237"/>
      <c r="F20" s="238"/>
      <c r="G20" s="238"/>
      <c r="H20" s="239" t="s">
        <v>135</v>
      </c>
      <c r="I20" s="240"/>
      <c r="J20" s="241"/>
      <c r="K20" s="242"/>
      <c r="L20" s="243">
        <f t="shared" si="0"/>
        <v>0</v>
      </c>
      <c r="M20" s="292">
        <v>0</v>
      </c>
      <c r="N20" s="243">
        <f t="shared" si="1"/>
        <v>0</v>
      </c>
      <c r="O20" s="292"/>
      <c r="P20" s="243">
        <f t="shared" si="2"/>
        <v>0</v>
      </c>
      <c r="Q20" s="291"/>
      <c r="R20" s="294">
        <f t="shared" si="6"/>
        <v>42644</v>
      </c>
      <c r="S20" s="244">
        <f t="shared" si="7"/>
        <v>42658</v>
      </c>
      <c r="T20" s="257">
        <v>15</v>
      </c>
      <c r="U20" s="245"/>
      <c r="V20" s="245"/>
      <c r="W20" s="246">
        <f t="shared" si="21"/>
        <v>0</v>
      </c>
      <c r="X20" s="246">
        <f t="shared" si="15"/>
        <v>0</v>
      </c>
      <c r="Y20" s="246">
        <f t="shared" si="16"/>
        <v>0</v>
      </c>
      <c r="Z20" s="229">
        <f t="shared" si="17"/>
        <v>0</v>
      </c>
      <c r="AA20" s="230">
        <f t="shared" si="4"/>
        <v>0</v>
      </c>
      <c r="AB20" s="231">
        <f t="shared" si="8"/>
        <v>0</v>
      </c>
      <c r="AC20" s="234">
        <f t="shared" si="9"/>
        <v>0</v>
      </c>
      <c r="AD20" s="231">
        <f>IF(AND((AA20-AB20-AC20)&gt;(236.01),(AA20-AB20-AC20)&lt;=(447.62)),(8.83)+(((AA20-AB20-AC20)-(236))*0.1),IF(AND((AA20-AB20-AC20)&gt;(447.63),(AA20-AB20-AC20)&lt;=(1019.05)),(30)+(((AA20-AB20-AC20)-(447.62))*0.2),IF((AA20-AB20-AC20)&gt;(1019.06),(144.28)+(((AA20-AB20-AC20)-(1019.05))*0.3),0)))</f>
        <v>0</v>
      </c>
      <c r="AE20" s="264"/>
      <c r="AF20" s="264"/>
      <c r="AG20" s="264"/>
      <c r="AH20" s="234">
        <f t="shared" si="18"/>
        <v>0</v>
      </c>
      <c r="AI20" s="232">
        <f t="shared" si="11"/>
        <v>0</v>
      </c>
      <c r="AK20" s="234">
        <f t="shared" si="12"/>
        <v>0</v>
      </c>
      <c r="AL20" s="234">
        <f t="shared" si="22"/>
        <v>0</v>
      </c>
      <c r="AM20" s="234">
        <f t="shared" si="13"/>
        <v>0</v>
      </c>
      <c r="AN20" s="234">
        <f t="shared" si="14"/>
        <v>0</v>
      </c>
    </row>
    <row r="21" spans="1:40" s="233" customFormat="1" ht="24" customHeight="1">
      <c r="A21" s="218"/>
      <c r="B21" s="235">
        <v>12</v>
      </c>
      <c r="C21" s="236" t="s">
        <v>63</v>
      </c>
      <c r="D21" s="301" t="s">
        <v>126</v>
      </c>
      <c r="E21" s="237"/>
      <c r="F21" s="238"/>
      <c r="G21" s="238"/>
      <c r="H21" s="239" t="s">
        <v>135</v>
      </c>
      <c r="I21" s="240"/>
      <c r="J21" s="241"/>
      <c r="K21" s="242"/>
      <c r="L21" s="243">
        <f t="shared" si="0"/>
        <v>0</v>
      </c>
      <c r="M21" s="292">
        <v>0</v>
      </c>
      <c r="N21" s="243">
        <f t="shared" si="1"/>
        <v>0</v>
      </c>
      <c r="O21" s="292"/>
      <c r="P21" s="243">
        <f t="shared" si="2"/>
        <v>0</v>
      </c>
      <c r="Q21" s="291"/>
      <c r="R21" s="294">
        <f t="shared" si="6"/>
        <v>42644</v>
      </c>
      <c r="S21" s="244">
        <f t="shared" si="7"/>
        <v>42658</v>
      </c>
      <c r="T21" s="257">
        <v>15</v>
      </c>
      <c r="U21" s="245"/>
      <c r="V21" s="245"/>
      <c r="W21" s="246">
        <f t="shared" si="21"/>
        <v>0</v>
      </c>
      <c r="X21" s="246">
        <f t="shared" si="15"/>
        <v>0</v>
      </c>
      <c r="Y21" s="246">
        <f t="shared" si="16"/>
        <v>0</v>
      </c>
      <c r="Z21" s="229">
        <f t="shared" si="17"/>
        <v>0</v>
      </c>
      <c r="AA21" s="230">
        <f t="shared" si="4"/>
        <v>0</v>
      </c>
      <c r="AB21" s="231">
        <f t="shared" si="8"/>
        <v>0</v>
      </c>
      <c r="AC21" s="234">
        <f t="shared" si="9"/>
        <v>0</v>
      </c>
      <c r="AD21" s="231">
        <f t="shared" si="10"/>
        <v>0</v>
      </c>
      <c r="AE21" s="264"/>
      <c r="AF21" s="264"/>
      <c r="AG21" s="264"/>
      <c r="AH21" s="234">
        <f t="shared" si="18"/>
        <v>0</v>
      </c>
      <c r="AI21" s="232">
        <f t="shared" si="11"/>
        <v>0</v>
      </c>
      <c r="AK21" s="234">
        <f t="shared" si="12"/>
        <v>0</v>
      </c>
      <c r="AL21" s="234">
        <f t="shared" si="22"/>
        <v>0</v>
      </c>
      <c r="AM21" s="234">
        <f t="shared" si="13"/>
        <v>0</v>
      </c>
      <c r="AN21" s="234">
        <f t="shared" si="14"/>
        <v>0</v>
      </c>
    </row>
    <row r="22" spans="1:40" s="233" customFormat="1" ht="24" customHeight="1">
      <c r="A22" s="218"/>
      <c r="B22" s="235">
        <v>13</v>
      </c>
      <c r="C22" s="220"/>
      <c r="D22" s="319" t="s">
        <v>128</v>
      </c>
      <c r="E22" s="302"/>
      <c r="F22" s="303"/>
      <c r="G22" s="303"/>
      <c r="H22" s="304"/>
      <c r="I22" s="305"/>
      <c r="J22" s="306"/>
      <c r="K22" s="307"/>
      <c r="L22" s="308">
        <f t="shared" si="0"/>
        <v>0</v>
      </c>
      <c r="M22" s="309"/>
      <c r="N22" s="308">
        <f t="shared" si="1"/>
        <v>0</v>
      </c>
      <c r="O22" s="309"/>
      <c r="P22" s="308">
        <f t="shared" si="2"/>
        <v>0</v>
      </c>
      <c r="Q22" s="310"/>
      <c r="R22" s="314"/>
      <c r="S22" s="315"/>
      <c r="T22" s="316"/>
      <c r="U22" s="317">
        <f t="shared" ref="U22:V22" si="23">SUM(U18:U21)</f>
        <v>0</v>
      </c>
      <c r="V22" s="317">
        <f t="shared" si="23"/>
        <v>0</v>
      </c>
      <c r="W22" s="317">
        <f>SUM(W18:W21)</f>
        <v>0</v>
      </c>
      <c r="X22" s="317">
        <f t="shared" ref="X22:AN22" si="24">SUM(X18:X21)</f>
        <v>0</v>
      </c>
      <c r="Y22" s="317">
        <f t="shared" si="24"/>
        <v>0</v>
      </c>
      <c r="Z22" s="317">
        <f t="shared" si="24"/>
        <v>0</v>
      </c>
      <c r="AA22" s="317">
        <f t="shared" si="24"/>
        <v>0</v>
      </c>
      <c r="AB22" s="317">
        <f t="shared" si="24"/>
        <v>0</v>
      </c>
      <c r="AC22" s="317">
        <f t="shared" si="24"/>
        <v>0</v>
      </c>
      <c r="AD22" s="317">
        <f t="shared" si="24"/>
        <v>0</v>
      </c>
      <c r="AE22" s="317">
        <f t="shared" si="24"/>
        <v>0</v>
      </c>
      <c r="AF22" s="317">
        <f t="shared" si="24"/>
        <v>0</v>
      </c>
      <c r="AG22" s="317">
        <f t="shared" si="24"/>
        <v>0</v>
      </c>
      <c r="AH22" s="317">
        <f t="shared" si="24"/>
        <v>0</v>
      </c>
      <c r="AI22" s="317">
        <f t="shared" si="24"/>
        <v>0</v>
      </c>
      <c r="AJ22" s="308"/>
      <c r="AK22" s="318">
        <f t="shared" si="24"/>
        <v>0</v>
      </c>
      <c r="AL22" s="318">
        <f t="shared" si="24"/>
        <v>0</v>
      </c>
      <c r="AM22" s="318">
        <f t="shared" si="24"/>
        <v>0</v>
      </c>
      <c r="AN22" s="318">
        <f t="shared" si="24"/>
        <v>0</v>
      </c>
    </row>
    <row r="23" spans="1:40" s="233" customFormat="1" ht="21" customHeight="1">
      <c r="A23" s="247"/>
      <c r="C23" s="276"/>
      <c r="D23" s="248" t="s">
        <v>15</v>
      </c>
      <c r="E23" s="278"/>
      <c r="F23" s="278"/>
      <c r="G23" s="278"/>
      <c r="H23" s="279"/>
      <c r="I23" s="277"/>
      <c r="J23" s="280"/>
      <c r="K23" s="268"/>
      <c r="L23" s="249"/>
      <c r="M23" s="268"/>
      <c r="N23" s="249"/>
      <c r="O23" s="293"/>
      <c r="P23" s="249"/>
      <c r="Q23" s="293"/>
      <c r="R23" s="293"/>
      <c r="S23" s="295"/>
      <c r="T23" s="296"/>
      <c r="U23" s="259">
        <f>SUM(U8:U22)</f>
        <v>0</v>
      </c>
      <c r="V23" s="259">
        <f>SUM(V8:V22)</f>
        <v>0</v>
      </c>
      <c r="W23" s="250">
        <f>+W16+W22</f>
        <v>0</v>
      </c>
      <c r="X23" s="250">
        <f t="shared" ref="X23:AN23" si="25">+X16+X22</f>
        <v>0</v>
      </c>
      <c r="Y23" s="250">
        <f t="shared" si="25"/>
        <v>0</v>
      </c>
      <c r="Z23" s="250">
        <f t="shared" si="25"/>
        <v>0</v>
      </c>
      <c r="AA23" s="250">
        <f t="shared" si="25"/>
        <v>0</v>
      </c>
      <c r="AB23" s="250">
        <f t="shared" si="25"/>
        <v>0</v>
      </c>
      <c r="AC23" s="250">
        <f t="shared" si="25"/>
        <v>0</v>
      </c>
      <c r="AD23" s="250">
        <f t="shared" si="25"/>
        <v>0</v>
      </c>
      <c r="AE23" s="250">
        <f t="shared" si="25"/>
        <v>0</v>
      </c>
      <c r="AF23" s="250">
        <f t="shared" si="25"/>
        <v>0</v>
      </c>
      <c r="AG23" s="250">
        <f t="shared" si="25"/>
        <v>0</v>
      </c>
      <c r="AH23" s="250">
        <f t="shared" si="25"/>
        <v>0</v>
      </c>
      <c r="AI23" s="250">
        <f t="shared" si="25"/>
        <v>0</v>
      </c>
      <c r="AJ23" s="250"/>
      <c r="AK23" s="250">
        <f t="shared" si="25"/>
        <v>0</v>
      </c>
      <c r="AL23" s="250">
        <f t="shared" si="25"/>
        <v>0</v>
      </c>
      <c r="AM23" s="250">
        <f t="shared" si="25"/>
        <v>0</v>
      </c>
      <c r="AN23" s="250">
        <f t="shared" si="25"/>
        <v>0</v>
      </c>
    </row>
    <row r="24" spans="1:40" ht="9" customHeight="1">
      <c r="B24" s="351"/>
      <c r="C24" s="351"/>
      <c r="D24" s="351"/>
      <c r="E24" s="269"/>
      <c r="F24" s="269"/>
      <c r="G24" s="269"/>
      <c r="H24" s="281"/>
      <c r="I24" s="282"/>
      <c r="J24" s="351"/>
      <c r="K24" s="351"/>
      <c r="L24" s="351"/>
      <c r="M24" s="351"/>
      <c r="N24" s="351"/>
      <c r="O24" s="269"/>
      <c r="P24" s="73"/>
      <c r="Q24" s="269"/>
      <c r="R24" s="269"/>
      <c r="S24" s="269"/>
      <c r="T24" s="269"/>
      <c r="U24" s="260"/>
      <c r="V24" s="260"/>
      <c r="W24" s="73"/>
      <c r="X24" s="80"/>
      <c r="AC24" s="31"/>
      <c r="AD24" s="32"/>
      <c r="AE24" s="265"/>
      <c r="AF24" s="265"/>
      <c r="AG24" s="265"/>
      <c r="AH24" s="33"/>
      <c r="AI24" s="33"/>
      <c r="AK24" s="33"/>
      <c r="AL24" s="33"/>
      <c r="AM24" s="33"/>
      <c r="AN24" s="33"/>
    </row>
    <row r="25" spans="1:40" ht="9.75" customHeight="1">
      <c r="B25" s="351"/>
      <c r="C25" s="351"/>
      <c r="D25" s="351"/>
      <c r="E25" s="269"/>
      <c r="F25" s="269"/>
      <c r="G25" s="269"/>
      <c r="H25" s="281"/>
      <c r="I25" s="282"/>
      <c r="J25" s="351"/>
      <c r="K25" s="351"/>
      <c r="L25" s="351"/>
      <c r="M25" s="351"/>
      <c r="N25" s="351"/>
      <c r="O25" s="269"/>
      <c r="P25" s="73"/>
      <c r="Q25" s="269"/>
      <c r="R25" s="269"/>
      <c r="T25" s="269"/>
      <c r="U25" s="260"/>
      <c r="V25" s="260"/>
      <c r="W25" s="73"/>
      <c r="X25" s="73"/>
      <c r="AC25" s="31"/>
      <c r="AD25" s="32"/>
      <c r="AE25" s="265"/>
      <c r="AF25" s="265"/>
      <c r="AG25" s="265"/>
      <c r="AH25" s="33"/>
      <c r="AI25" s="33"/>
      <c r="AK25" s="33"/>
      <c r="AL25" s="33"/>
      <c r="AM25" s="33"/>
      <c r="AN25" s="33"/>
    </row>
    <row r="26" spans="1:40" ht="10.5" customHeight="1">
      <c r="B26" s="73"/>
      <c r="C26" s="269"/>
      <c r="D26" s="269"/>
      <c r="E26" s="283"/>
      <c r="F26" s="283"/>
      <c r="G26" s="283"/>
      <c r="H26" s="281"/>
      <c r="I26" s="282"/>
      <c r="J26" s="269"/>
      <c r="K26" s="269"/>
      <c r="L26" s="73"/>
      <c r="M26" s="269"/>
      <c r="N26" s="73"/>
      <c r="O26" s="269"/>
      <c r="P26" s="73"/>
      <c r="Q26" s="269"/>
      <c r="R26" s="269"/>
      <c r="T26" s="269"/>
      <c r="U26" s="260"/>
      <c r="V26" s="260"/>
      <c r="W26" s="73"/>
      <c r="X26" s="73"/>
      <c r="AC26" s="31"/>
      <c r="AD26" s="32"/>
      <c r="AE26" s="265"/>
      <c r="AF26" s="265"/>
      <c r="AG26" s="265"/>
      <c r="AH26" s="33"/>
      <c r="AI26" s="33"/>
      <c r="AK26" s="33"/>
      <c r="AL26" s="33"/>
      <c r="AM26" s="33"/>
      <c r="AN26" s="33"/>
    </row>
    <row r="27" spans="1:40" ht="9" customHeight="1">
      <c r="B27" s="73"/>
      <c r="C27" s="269"/>
      <c r="D27" s="283"/>
      <c r="E27" s="284"/>
      <c r="F27" s="281"/>
      <c r="G27" s="281"/>
      <c r="H27" s="281"/>
      <c r="I27" s="282"/>
      <c r="J27" s="269"/>
      <c r="K27" s="270"/>
      <c r="L27" s="76"/>
      <c r="M27" s="270"/>
      <c r="N27" s="76"/>
      <c r="O27" s="270"/>
      <c r="P27" s="76"/>
      <c r="Q27" s="270"/>
      <c r="T27" s="351"/>
      <c r="U27" s="351"/>
      <c r="V27" s="351"/>
      <c r="W27" s="351"/>
      <c r="X27" s="351"/>
      <c r="AC27" s="31"/>
      <c r="AD27" s="32"/>
      <c r="AE27" s="265"/>
      <c r="AF27" s="265"/>
      <c r="AG27" s="265"/>
      <c r="AH27" s="33"/>
      <c r="AI27" s="33"/>
      <c r="AK27" s="33"/>
      <c r="AL27" s="33"/>
      <c r="AM27" s="33"/>
      <c r="AN27" s="33"/>
    </row>
    <row r="28" spans="1:40" ht="9" customHeight="1">
      <c r="B28" s="73"/>
      <c r="C28" s="269"/>
      <c r="D28" s="269"/>
      <c r="E28" s="284"/>
      <c r="F28" s="281"/>
      <c r="G28" s="281"/>
      <c r="H28" s="281"/>
      <c r="I28" s="282"/>
      <c r="J28" s="285"/>
      <c r="K28" s="270"/>
      <c r="L28" s="76"/>
      <c r="M28" s="270"/>
      <c r="N28" s="76"/>
      <c r="O28" s="270"/>
      <c r="P28" s="76"/>
      <c r="Q28" s="270"/>
      <c r="AC28" s="31"/>
      <c r="AD28" s="32"/>
      <c r="AE28" s="265"/>
      <c r="AF28" s="265"/>
      <c r="AG28" s="265"/>
      <c r="AH28" s="33"/>
      <c r="AI28" s="33"/>
      <c r="AK28" s="33"/>
      <c r="AL28" s="33"/>
      <c r="AM28" s="33"/>
      <c r="AN28" s="33"/>
    </row>
    <row r="29" spans="1:40" ht="11.25">
      <c r="B29" s="34"/>
      <c r="C29" s="271"/>
      <c r="D29" s="271"/>
      <c r="E29" s="271"/>
      <c r="F29" s="271"/>
      <c r="G29" s="271"/>
      <c r="H29" s="271"/>
      <c r="I29" s="286"/>
      <c r="J29" s="271"/>
      <c r="K29" s="271"/>
      <c r="L29" s="34"/>
      <c r="M29" s="271"/>
      <c r="N29" s="34"/>
      <c r="O29" s="271"/>
      <c r="P29" s="34"/>
      <c r="Q29" s="271"/>
      <c r="R29" s="271"/>
      <c r="S29" s="271"/>
      <c r="T29" s="290"/>
      <c r="U29" s="262"/>
      <c r="V29" s="262"/>
      <c r="W29" s="36"/>
      <c r="X29" s="36"/>
      <c r="Y29" s="42"/>
      <c r="Z29" s="42"/>
      <c r="AA29" s="34"/>
      <c r="AE29" s="266"/>
      <c r="AF29" s="266"/>
      <c r="AG29" s="266"/>
    </row>
    <row r="30" spans="1:40">
      <c r="AE30" s="266"/>
      <c r="AF30" s="266"/>
      <c r="AG30" s="266"/>
    </row>
    <row r="31" spans="1:40">
      <c r="AE31" s="266"/>
      <c r="AF31" s="266"/>
      <c r="AG31" s="266"/>
    </row>
  </sheetData>
  <sheetProtection formatCells="0" formatColumns="0"/>
  <mergeCells count="34">
    <mergeCell ref="AK5:AK6"/>
    <mergeCell ref="AM5:AM6"/>
    <mergeCell ref="AN5:AN6"/>
    <mergeCell ref="AK4:AN4"/>
    <mergeCell ref="E3:G3"/>
    <mergeCell ref="R4:AA4"/>
    <mergeCell ref="AI4:AI6"/>
    <mergeCell ref="H4:H6"/>
    <mergeCell ref="X5:X6"/>
    <mergeCell ref="AA5:AA6"/>
    <mergeCell ref="AB4:AG5"/>
    <mergeCell ref="AH4:AH6"/>
    <mergeCell ref="I4:I6"/>
    <mergeCell ref="J4:J6"/>
    <mergeCell ref="K4:K6"/>
    <mergeCell ref="I3:S3"/>
    <mergeCell ref="U5:U6"/>
    <mergeCell ref="V5:V6"/>
    <mergeCell ref="Y5:Y6"/>
    <mergeCell ref="R5:T5"/>
    <mergeCell ref="W5:W6"/>
    <mergeCell ref="T27:X27"/>
    <mergeCell ref="B24:D24"/>
    <mergeCell ref="B25:D25"/>
    <mergeCell ref="J24:L24"/>
    <mergeCell ref="M24:N24"/>
    <mergeCell ref="J25:L25"/>
    <mergeCell ref="M25:N25"/>
    <mergeCell ref="G4:G6"/>
    <mergeCell ref="B4:B6"/>
    <mergeCell ref="C4:C6"/>
    <mergeCell ref="D4:D6"/>
    <mergeCell ref="E4:E6"/>
    <mergeCell ref="F4:F6"/>
  </mergeCells>
  <phoneticPr fontId="3" type="noConversion"/>
  <pageMargins left="0.17" right="0.17" top="0.15748031496062992" bottom="0.27559055118110237" header="0.15748031496062992" footer="0"/>
  <pageSetup scale="70" orientation="landscape" r:id="rId1"/>
  <headerFooter alignWithMargins="0"/>
  <ignoredErrors>
    <ignoredError sqref="B9" unlockedFormula="1"/>
    <ignoredError sqref="C8:C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B1:L30"/>
  <sheetViews>
    <sheetView showGridLines="0" topLeftCell="A1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L30"/>
  <sheetViews>
    <sheetView showGridLines="0" workbookViewId="0">
      <selection activeCell="I15" sqref="I15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B1:L30"/>
  <sheetViews>
    <sheetView showGridLines="0" workbookViewId="0">
      <selection activeCell="I13" sqref="I13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B1:L30"/>
  <sheetViews>
    <sheetView showGridLines="0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B1:L30"/>
  <sheetViews>
    <sheetView showGridLines="0" topLeftCell="A7" workbookViewId="0">
      <selection activeCell="G15" sqref="G15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1:L30"/>
  <sheetViews>
    <sheetView showGridLines="0" topLeftCell="A13" workbookViewId="0">
      <selection activeCell="I16" sqref="I16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 t="e">
        <f>PLANILLA!#REF!</f>
        <v>#REF!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L30"/>
  <sheetViews>
    <sheetView showGridLines="0" workbookViewId="0">
      <selection activeCell="D23" sqref="D23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12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12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68"/>
      <c r="L2" s="69"/>
    </row>
    <row r="3" spans="2:12" ht="15.75">
      <c r="B3" s="165"/>
      <c r="C3" s="166"/>
      <c r="D3" s="166"/>
      <c r="E3" s="179"/>
      <c r="F3" s="166"/>
      <c r="G3" s="166"/>
      <c r="H3" s="166"/>
      <c r="I3" s="166"/>
      <c r="J3" s="68"/>
      <c r="K3" s="68"/>
      <c r="L3" s="69"/>
    </row>
    <row r="4" spans="2:12" ht="15">
      <c r="B4" s="167"/>
      <c r="C4" s="167"/>
      <c r="D4" s="167"/>
      <c r="E4" s="167"/>
      <c r="F4" s="167"/>
      <c r="G4" s="167"/>
      <c r="H4" s="167"/>
      <c r="I4" s="167"/>
    </row>
    <row r="5" spans="2:12" ht="18.75" customHeight="1">
      <c r="B5" s="193" t="e">
        <f>PLANILLA!#REF!</f>
        <v>#REF!</v>
      </c>
      <c r="C5" s="401" t="e">
        <f>PLANILLA!#REF!</f>
        <v>#REF!</v>
      </c>
      <c r="D5" s="402"/>
      <c r="E5" s="403"/>
      <c r="F5" s="164" t="s">
        <v>21</v>
      </c>
      <c r="G5" s="195" t="e">
        <f>PLANILLA!#REF!</f>
        <v>#REF!</v>
      </c>
      <c r="H5" s="164" t="s">
        <v>14</v>
      </c>
      <c r="I5" s="195" t="e">
        <f>PLANILLA!#REF!</f>
        <v>#REF!</v>
      </c>
    </row>
    <row r="6" spans="2:12" ht="18.75" customHeight="1">
      <c r="B6" s="194" t="s">
        <v>91</v>
      </c>
      <c r="C6" s="204" t="e">
        <f>PLANILLA!#REF!</f>
        <v>#REF!</v>
      </c>
      <c r="D6" s="197" t="s">
        <v>27</v>
      </c>
      <c r="E6" s="195" t="e">
        <f>PLANILLA!#REF!</f>
        <v>#REF!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</row>
    <row r="7" spans="2:12" ht="18.75" customHeight="1">
      <c r="B7" s="169"/>
      <c r="C7" s="191"/>
      <c r="D7" s="170"/>
      <c r="E7" s="171"/>
      <c r="F7" s="167"/>
      <c r="G7" s="172"/>
      <c r="H7" s="71"/>
      <c r="I7" s="173"/>
    </row>
    <row r="8" spans="2:12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</row>
    <row r="9" spans="2:12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</row>
    <row r="10" spans="2:12" ht="15">
      <c r="B10" s="177" t="str">
        <f>'01'!B10</f>
        <v>Honorario</v>
      </c>
      <c r="C10" s="166"/>
      <c r="D10" s="166"/>
      <c r="E10" s="200" t="e">
        <f>PLANILLA!#REF!</f>
        <v>#REF!</v>
      </c>
      <c r="F10" s="177" t="s">
        <v>34</v>
      </c>
      <c r="G10" s="166"/>
      <c r="H10" s="166"/>
      <c r="I10" s="200" t="e">
        <f>PLANILLA!#REF!</f>
        <v>#REF!</v>
      </c>
    </row>
    <row r="11" spans="2:12" ht="15">
      <c r="B11" s="177" t="s">
        <v>78</v>
      </c>
      <c r="C11" s="178"/>
      <c r="D11" s="189"/>
      <c r="E11" s="200" t="e">
        <f>PLANILLA!#REF!</f>
        <v>#REF!</v>
      </c>
      <c r="F11" s="177" t="s">
        <v>35</v>
      </c>
      <c r="G11" s="180"/>
      <c r="H11" s="166"/>
      <c r="I11" s="200" t="e">
        <f>PLANILLA!#REF!</f>
        <v>#REF!</v>
      </c>
    </row>
    <row r="12" spans="2:12" ht="15">
      <c r="B12" s="177" t="s">
        <v>79</v>
      </c>
      <c r="C12" s="166"/>
      <c r="D12" s="189"/>
      <c r="E12" s="200" t="e">
        <f>PLANILLA!#REF!</f>
        <v>#REF!</v>
      </c>
      <c r="F12" s="177" t="s">
        <v>36</v>
      </c>
      <c r="G12" s="180"/>
      <c r="H12" s="166"/>
      <c r="I12" s="200" t="e">
        <f>PLANILLA!#REF!</f>
        <v>#REF!</v>
      </c>
    </row>
    <row r="13" spans="2:12" ht="15.75">
      <c r="B13" s="177" t="s">
        <v>113</v>
      </c>
      <c r="C13" s="166"/>
      <c r="D13" s="166"/>
      <c r="E13" s="200">
        <f>PLANILLA!Z8</f>
        <v>0</v>
      </c>
      <c r="F13" s="177" t="s">
        <v>80</v>
      </c>
      <c r="G13" s="181"/>
      <c r="H13" s="166"/>
      <c r="I13" s="200" t="e">
        <f>PLANILLA!#REF!</f>
        <v>#REF!</v>
      </c>
    </row>
    <row r="14" spans="2:12" ht="15">
      <c r="B14" s="177"/>
      <c r="C14" s="166"/>
      <c r="D14" s="166"/>
      <c r="E14" s="200"/>
      <c r="F14" s="177" t="s">
        <v>81</v>
      </c>
      <c r="G14" s="166"/>
      <c r="H14" s="166"/>
      <c r="I14" s="200" t="e">
        <f>PLANILLA!#REF!</f>
        <v>#REF!</v>
      </c>
    </row>
    <row r="15" spans="2:12" ht="15">
      <c r="B15" s="177"/>
      <c r="C15" s="166"/>
      <c r="D15" s="166"/>
      <c r="E15" s="200"/>
      <c r="F15" s="177" t="s">
        <v>70</v>
      </c>
      <c r="G15" s="166"/>
      <c r="H15" s="166"/>
      <c r="I15" s="200" t="e">
        <f>PLANILLA!#REF!</f>
        <v>#REF!</v>
      </c>
    </row>
    <row r="16" spans="2:12" ht="15.75">
      <c r="B16" s="177"/>
      <c r="C16" s="166"/>
      <c r="D16" s="166"/>
      <c r="E16" s="200"/>
      <c r="F16" s="177"/>
      <c r="G16" s="181"/>
      <c r="H16" s="166"/>
      <c r="I16" s="200"/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 t="e">
        <f>SUM(E10:E20)</f>
        <v>#REF!</v>
      </c>
      <c r="F21" s="174"/>
      <c r="G21" s="175"/>
      <c r="H21" s="185" t="s">
        <v>38</v>
      </c>
      <c r="I21" s="203" t="e">
        <f>SUM(I10:I20)</f>
        <v>#REF!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 t="e">
        <f>E21-I21</f>
        <v>#REF!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7"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"/>
  <sheetViews>
    <sheetView topLeftCell="A10" zoomScale="60" zoomScaleNormal="60" workbookViewId="0">
      <selection activeCell="H59" sqref="H59"/>
    </sheetView>
  </sheetViews>
  <sheetFormatPr baseColWidth="10"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W30"/>
  <sheetViews>
    <sheetView showGridLines="0" topLeftCell="A10" workbookViewId="0">
      <selection activeCell="E13" sqref="E13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2" width="11.42578125" style="70"/>
    <col min="13" max="13" width="9.7109375" style="70" customWidth="1"/>
    <col min="14" max="14" width="9.140625" style="70" customWidth="1"/>
    <col min="15" max="15" width="11.7109375" style="70" customWidth="1"/>
    <col min="16" max="16" width="7.42578125" style="70" bestFit="1" customWidth="1"/>
    <col min="17" max="17" width="8" style="70" customWidth="1"/>
    <col min="18" max="18" width="8.5703125" style="70" customWidth="1"/>
    <col min="19" max="19" width="9.42578125" style="70" customWidth="1"/>
    <col min="20" max="20" width="10" style="70" customWidth="1"/>
    <col min="21" max="21" width="7.85546875" style="70" customWidth="1"/>
    <col min="22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  <c r="K1" s="70" t="s">
        <v>94</v>
      </c>
    </row>
    <row r="2" spans="2:23" ht="15.75" customHeight="1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408" t="s">
        <v>95</v>
      </c>
      <c r="L2" s="365" t="s">
        <v>65</v>
      </c>
      <c r="M2" s="365" t="s">
        <v>69</v>
      </c>
      <c r="N2" s="365" t="s">
        <v>79</v>
      </c>
      <c r="O2" s="410" t="s">
        <v>20</v>
      </c>
      <c r="P2" s="365" t="s">
        <v>12</v>
      </c>
      <c r="Q2" s="365" t="s">
        <v>25</v>
      </c>
      <c r="R2" s="365" t="s">
        <v>13</v>
      </c>
      <c r="S2" s="365" t="s">
        <v>23</v>
      </c>
      <c r="T2" s="365" t="s">
        <v>92</v>
      </c>
      <c r="U2" s="365" t="s">
        <v>74</v>
      </c>
      <c r="V2" s="365" t="s">
        <v>108</v>
      </c>
      <c r="W2" s="365" t="s">
        <v>109</v>
      </c>
    </row>
    <row r="3" spans="2:23" ht="18.75" customHeight="1">
      <c r="B3" s="165"/>
      <c r="C3" s="166"/>
      <c r="D3" s="166"/>
      <c r="E3" s="179"/>
      <c r="F3" s="166"/>
      <c r="G3" s="166"/>
      <c r="H3" s="166"/>
      <c r="I3" s="166"/>
      <c r="J3" s="68"/>
      <c r="K3" s="409"/>
      <c r="L3" s="377"/>
      <c r="M3" s="377"/>
      <c r="N3" s="377"/>
      <c r="O3" s="411"/>
      <c r="P3" s="377"/>
      <c r="Q3" s="377"/>
      <c r="R3" s="377"/>
      <c r="S3" s="377"/>
      <c r="T3" s="377"/>
      <c r="U3" s="377"/>
      <c r="V3" s="377"/>
      <c r="W3" s="377"/>
    </row>
    <row r="4" spans="2:23" ht="15">
      <c r="B4" s="167"/>
      <c r="C4" s="167"/>
      <c r="D4" s="167"/>
      <c r="E4" s="167"/>
      <c r="F4" s="167"/>
      <c r="G4" s="167"/>
      <c r="H4" s="167"/>
      <c r="I4" s="167"/>
      <c r="K4" s="251" t="s">
        <v>96</v>
      </c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</row>
    <row r="5" spans="2:23" ht="18.75" customHeight="1">
      <c r="B5" s="193" t="str">
        <f>PLANILLA!C8</f>
        <v>001</v>
      </c>
      <c r="C5" s="401" t="str">
        <f>PLANILLA!D8</f>
        <v>HECTOR FUENTES ALVAREZ</v>
      </c>
      <c r="D5" s="402"/>
      <c r="E5" s="403"/>
      <c r="F5" s="164" t="s">
        <v>21</v>
      </c>
      <c r="G5" s="195">
        <f>PLANILLA!F8</f>
        <v>0</v>
      </c>
      <c r="H5" s="164" t="s">
        <v>14</v>
      </c>
      <c r="I5" s="195">
        <f>PLANILLA!E8</f>
        <v>0</v>
      </c>
      <c r="K5" s="251" t="s">
        <v>97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196"/>
      <c r="D6" s="197" t="s">
        <v>27</v>
      </c>
      <c r="E6" s="195">
        <f>PLANILLA!T8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98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99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100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101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">
        <v>112</v>
      </c>
      <c r="C10" s="166"/>
      <c r="D10" s="166"/>
      <c r="E10" s="200">
        <f>PLANILLA!W8</f>
        <v>0</v>
      </c>
      <c r="F10" s="177" t="s">
        <v>34</v>
      </c>
      <c r="G10" s="166"/>
      <c r="H10" s="166"/>
      <c r="I10" s="200">
        <f>PLANILLA!AB8</f>
        <v>0</v>
      </c>
      <c r="K10" s="251" t="s">
        <v>102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PLANILLA!X8</f>
        <v>0</v>
      </c>
      <c r="F11" s="177" t="s">
        <v>35</v>
      </c>
      <c r="G11" s="180"/>
      <c r="H11" s="166"/>
      <c r="I11" s="200">
        <f>PLANILLA!AC8</f>
        <v>0</v>
      </c>
      <c r="K11" s="251" t="s">
        <v>103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PLANILLA!Y8</f>
        <v>0</v>
      </c>
      <c r="F12" s="177" t="s">
        <v>36</v>
      </c>
      <c r="G12" s="180"/>
      <c r="H12" s="166"/>
      <c r="I12" s="200">
        <f>PLANILLA!AD8</f>
        <v>0</v>
      </c>
      <c r="K12" s="251" t="s">
        <v>104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PLANILLA!Z8</f>
        <v>0</v>
      </c>
      <c r="F13" s="177" t="s">
        <v>80</v>
      </c>
      <c r="G13" s="181"/>
      <c r="H13" s="166"/>
      <c r="I13" s="200">
        <f>PLANILLA!AE8</f>
        <v>0</v>
      </c>
      <c r="K13" s="251" t="s">
        <v>105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v>0</v>
      </c>
      <c r="K14" s="251" t="s">
        <v>106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PLANILLA!AG8</f>
        <v>0</v>
      </c>
      <c r="K15" s="251" t="s">
        <v>107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73</v>
      </c>
      <c r="L16" s="252">
        <f>SUM(L4:L15)</f>
        <v>0</v>
      </c>
      <c r="M16" s="252">
        <f t="shared" ref="M16:W16" si="0">SUM(M4:M15)</f>
        <v>0</v>
      </c>
      <c r="N16" s="252">
        <f t="shared" si="0"/>
        <v>0</v>
      </c>
      <c r="O16" s="252">
        <f t="shared" si="0"/>
        <v>0</v>
      </c>
      <c r="P16" s="252">
        <f t="shared" si="0"/>
        <v>0</v>
      </c>
      <c r="Q16" s="252">
        <f t="shared" si="0"/>
        <v>0</v>
      </c>
      <c r="R16" s="252">
        <f t="shared" si="0"/>
        <v>0</v>
      </c>
      <c r="S16" s="252">
        <f t="shared" si="0"/>
        <v>0</v>
      </c>
      <c r="T16" s="252">
        <f t="shared" si="0"/>
        <v>0</v>
      </c>
      <c r="U16" s="252">
        <f t="shared" si="0"/>
        <v>0</v>
      </c>
      <c r="V16" s="252">
        <f t="shared" si="0"/>
        <v>0</v>
      </c>
      <c r="W16" s="252">
        <f t="shared" si="0"/>
        <v>0</v>
      </c>
    </row>
    <row r="17" spans="2:9" ht="15">
      <c r="B17" s="177"/>
      <c r="C17" s="166"/>
      <c r="D17" s="166"/>
      <c r="E17" s="200"/>
      <c r="F17" s="177"/>
      <c r="G17" s="166"/>
      <c r="H17" s="166"/>
      <c r="I17" s="201"/>
    </row>
    <row r="18" spans="2:9" ht="15">
      <c r="B18" s="177"/>
      <c r="C18" s="166"/>
      <c r="D18" s="182"/>
      <c r="E18" s="201"/>
      <c r="F18" s="177"/>
      <c r="G18" s="166"/>
      <c r="H18" s="166"/>
      <c r="I18" s="201"/>
    </row>
    <row r="19" spans="2:9" ht="15">
      <c r="B19" s="177"/>
      <c r="C19" s="166"/>
      <c r="D19" s="166"/>
      <c r="E19" s="201"/>
      <c r="F19" s="177"/>
      <c r="G19" s="166"/>
      <c r="H19" s="166"/>
      <c r="I19" s="201"/>
    </row>
    <row r="20" spans="2:9" ht="15.75">
      <c r="B20" s="169"/>
      <c r="C20" s="183"/>
      <c r="D20" s="183"/>
      <c r="E20" s="202"/>
      <c r="F20" s="169"/>
      <c r="G20" s="167"/>
      <c r="H20" s="167"/>
      <c r="I20" s="202"/>
    </row>
    <row r="21" spans="2:9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9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9" ht="15.75">
      <c r="B23" s="166"/>
      <c r="C23" s="165"/>
      <c r="D23" s="165"/>
      <c r="E23" s="166"/>
      <c r="F23" s="166"/>
      <c r="G23" s="166"/>
      <c r="H23" s="166"/>
      <c r="I23" s="187"/>
    </row>
    <row r="24" spans="2:9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9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9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9" ht="15">
      <c r="B27" s="166"/>
      <c r="C27" s="166"/>
      <c r="D27" s="166"/>
      <c r="E27" s="166"/>
      <c r="F27" s="166"/>
      <c r="G27" s="166"/>
      <c r="H27" s="167"/>
      <c r="I27" s="167"/>
    </row>
    <row r="28" spans="2:9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9">
      <c r="B29" s="67"/>
      <c r="C29" s="66"/>
      <c r="D29" s="66"/>
      <c r="E29" s="67"/>
      <c r="F29" s="67"/>
      <c r="G29" s="72"/>
      <c r="H29" s="72"/>
      <c r="I29" s="67"/>
    </row>
    <row r="30" spans="2:9" ht="18.75" customHeight="1"/>
  </sheetData>
  <mergeCells count="20">
    <mergeCell ref="O2:O3"/>
    <mergeCell ref="V2:V3"/>
    <mergeCell ref="W2:W3"/>
    <mergeCell ref="P2:P3"/>
    <mergeCell ref="Q2:Q3"/>
    <mergeCell ref="R2:R3"/>
    <mergeCell ref="S2:S3"/>
    <mergeCell ref="T2:T3"/>
    <mergeCell ref="U2:U3"/>
    <mergeCell ref="H28:I28"/>
    <mergeCell ref="L2:L3"/>
    <mergeCell ref="M2:M3"/>
    <mergeCell ref="N2:N3"/>
    <mergeCell ref="K2:K3"/>
    <mergeCell ref="B25:G25"/>
    <mergeCell ref="B1:I1"/>
    <mergeCell ref="B2:I2"/>
    <mergeCell ref="C5:E5"/>
    <mergeCell ref="B8:E8"/>
    <mergeCell ref="F8:I8"/>
  </mergeCells>
  <phoneticPr fontId="12" type="noConversion"/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W30"/>
  <sheetViews>
    <sheetView showGridLines="0" topLeftCell="A4" workbookViewId="0">
      <selection activeCell="B1" sqref="B1:I1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PLANILLA!C9</f>
        <v>002</v>
      </c>
      <c r="C5" s="401" t="str">
        <f>PLANILLA!D9</f>
        <v>ORLANDO FLORES LETONA</v>
      </c>
      <c r="D5" s="402"/>
      <c r="E5" s="403"/>
      <c r="F5" s="164" t="s">
        <v>21</v>
      </c>
      <c r="G5" s="195">
        <f>PLANILLA!F9</f>
        <v>0</v>
      </c>
      <c r="H5" s="164" t="s">
        <v>14</v>
      </c>
      <c r="I5" s="195">
        <f>PLANILLA!E9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PLANILLA!J9</f>
        <v>0</v>
      </c>
      <c r="D6" s="197" t="s">
        <v>27</v>
      </c>
      <c r="E6" s="195">
        <f>PLANILLA!T9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PLANILLA!W9</f>
        <v>0</v>
      </c>
      <c r="F10" s="177" t="s">
        <v>34</v>
      </c>
      <c r="G10" s="166"/>
      <c r="H10" s="166"/>
      <c r="I10" s="200">
        <f>PLANILLA!AB9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PLANILLA!X9</f>
        <v>0</v>
      </c>
      <c r="F11" s="177" t="s">
        <v>35</v>
      </c>
      <c r="G11" s="180"/>
      <c r="H11" s="166"/>
      <c r="I11" s="200">
        <f>PLANILLA!AC9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PLANILLA!Y9</f>
        <v>0</v>
      </c>
      <c r="F12" s="177" t="s">
        <v>36</v>
      </c>
      <c r="G12" s="180"/>
      <c r="H12" s="166"/>
      <c r="I12" s="200">
        <f>PLANILLA!AD9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PLANILLA!Z9</f>
        <v>0</v>
      </c>
      <c r="F13" s="177" t="s">
        <v>80</v>
      </c>
      <c r="G13" s="181"/>
      <c r="H13" s="166"/>
      <c r="I13" s="200">
        <f>PLANILLA!AE9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PLANILLA!AF9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PLANILLA!AG9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PLANILLA!C10</f>
        <v>003</v>
      </c>
      <c r="C5" s="401" t="str">
        <f>PLANILLA!D10</f>
        <v>RICARDO SUAREZ LEMUS</v>
      </c>
      <c r="D5" s="402"/>
      <c r="E5" s="403"/>
      <c r="F5" s="164" t="s">
        <v>21</v>
      </c>
      <c r="G5" s="195">
        <f>PLANILLA!F10</f>
        <v>0</v>
      </c>
      <c r="H5" s="164" t="s">
        <v>14</v>
      </c>
      <c r="I5" s="195">
        <f>PLANILLA!E10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PLANILLA!J10</f>
        <v>0</v>
      </c>
      <c r="D6" s="197" t="s">
        <v>27</v>
      </c>
      <c r="E6" s="195">
        <f>PLANILLA!T10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PLANILLA!W10</f>
        <v>0</v>
      </c>
      <c r="F10" s="177" t="s">
        <v>34</v>
      </c>
      <c r="G10" s="166"/>
      <c r="H10" s="166"/>
      <c r="I10" s="200">
        <f>PLANILLA!AB10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PLANILLA!X10</f>
        <v>0</v>
      </c>
      <c r="F11" s="177" t="s">
        <v>35</v>
      </c>
      <c r="G11" s="180"/>
      <c r="H11" s="166"/>
      <c r="I11" s="200">
        <f>PLANILLA!AC10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PLANILLA!Y10</f>
        <v>0</v>
      </c>
      <c r="F12" s="177" t="s">
        <v>36</v>
      </c>
      <c r="G12" s="180"/>
      <c r="H12" s="166"/>
      <c r="I12" s="200">
        <f>PLANILLA!AD10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PLANILLA!Z10</f>
        <v>0</v>
      </c>
      <c r="F13" s="177" t="s">
        <v>80</v>
      </c>
      <c r="G13" s="181"/>
      <c r="H13" s="166"/>
      <c r="I13" s="200">
        <f>PLANILLA!AE10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PLANILLA!AF10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PLANILLA!AG10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PLANILLA!C11</f>
        <v>004</v>
      </c>
      <c r="C5" s="401" t="str">
        <f>PLANILLA!D11</f>
        <v>JORGE AQUINO SANCHEZ</v>
      </c>
      <c r="D5" s="402"/>
      <c r="E5" s="403"/>
      <c r="F5" s="164" t="s">
        <v>21</v>
      </c>
      <c r="G5" s="195">
        <f>PLANILLA!F11</f>
        <v>0</v>
      </c>
      <c r="H5" s="164" t="s">
        <v>14</v>
      </c>
      <c r="I5" s="195">
        <f>PLANILLA!E11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PLANILLA!J11</f>
        <v>0</v>
      </c>
      <c r="D6" s="197" t="s">
        <v>27</v>
      </c>
      <c r="E6" s="195">
        <f>PLANILLA!T11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PLANILLA!W11</f>
        <v>0</v>
      </c>
      <c r="F10" s="177" t="s">
        <v>34</v>
      </c>
      <c r="G10" s="166"/>
      <c r="H10" s="166"/>
      <c r="I10" s="200">
        <f>PLANILLA!AB11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PLANILLA!X11</f>
        <v>0</v>
      </c>
      <c r="F11" s="177" t="s">
        <v>35</v>
      </c>
      <c r="G11" s="180"/>
      <c r="H11" s="166"/>
      <c r="I11" s="200">
        <f>PLANILLA!AC11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PLANILLA!Y11</f>
        <v>0</v>
      </c>
      <c r="F12" s="177" t="s">
        <v>36</v>
      </c>
      <c r="G12" s="180"/>
      <c r="H12" s="166"/>
      <c r="I12" s="200">
        <f>PLANILLA!AD11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PLANILLA!Z11</f>
        <v>0</v>
      </c>
      <c r="F13" s="177" t="s">
        <v>80</v>
      </c>
      <c r="G13" s="181"/>
      <c r="H13" s="166"/>
      <c r="I13" s="200">
        <f>PLANILLA!AE11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PLANILLA!AF11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PLANILLA!AG11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W30"/>
  <sheetViews>
    <sheetView showGridLines="0" workbookViewId="0">
      <selection activeCell="E14" sqref="E14"/>
    </sheetView>
  </sheetViews>
  <sheetFormatPr baseColWidth="10" defaultRowHeight="12.75"/>
  <cols>
    <col min="1" max="1" width="11.42578125" style="70"/>
    <col min="2" max="2" width="8.85546875" style="70" customWidth="1"/>
    <col min="3" max="3" width="16.42578125" style="70" customWidth="1"/>
    <col min="4" max="4" width="6.140625" style="70" customWidth="1"/>
    <col min="5" max="5" width="14.140625" style="70" customWidth="1"/>
    <col min="6" max="6" width="5.5703125" style="70" customWidth="1"/>
    <col min="7" max="7" width="17.28515625" style="70" customWidth="1"/>
    <col min="8" max="8" width="7.28515625" style="70" customWidth="1"/>
    <col min="9" max="9" width="18.42578125" style="70" customWidth="1"/>
    <col min="10" max="16384" width="11.42578125" style="70"/>
  </cols>
  <sheetData>
    <row r="1" spans="2:23" ht="15.75">
      <c r="B1" s="400" t="str">
        <f>Portada!$C$10</f>
        <v>NOMBRE ALUMNO</v>
      </c>
      <c r="C1" s="400"/>
      <c r="D1" s="400"/>
      <c r="E1" s="400"/>
      <c r="F1" s="400"/>
      <c r="G1" s="400"/>
      <c r="H1" s="400"/>
      <c r="I1" s="400"/>
    </row>
    <row r="2" spans="2:23" ht="15.75">
      <c r="B2" s="400" t="s">
        <v>26</v>
      </c>
      <c r="C2" s="400"/>
      <c r="D2" s="400"/>
      <c r="E2" s="400"/>
      <c r="F2" s="400"/>
      <c r="G2" s="400"/>
      <c r="H2" s="400"/>
      <c r="I2" s="400"/>
      <c r="J2" s="68"/>
      <c r="K2" s="70" t="s">
        <v>94</v>
      </c>
    </row>
    <row r="3" spans="2:23" ht="15.75">
      <c r="B3" s="165"/>
      <c r="C3" s="166"/>
      <c r="D3" s="166"/>
      <c r="E3" s="179"/>
      <c r="F3" s="166"/>
      <c r="G3" s="166"/>
      <c r="H3" s="166"/>
      <c r="I3" s="166"/>
      <c r="J3" s="68"/>
      <c r="K3" s="408" t="s">
        <v>95</v>
      </c>
      <c r="L3" s="365" t="s">
        <v>65</v>
      </c>
      <c r="M3" s="365" t="s">
        <v>69</v>
      </c>
      <c r="N3" s="365" t="s">
        <v>79</v>
      </c>
      <c r="O3" s="410" t="s">
        <v>20</v>
      </c>
      <c r="P3" s="365" t="s">
        <v>12</v>
      </c>
      <c r="Q3" s="365" t="s">
        <v>25</v>
      </c>
      <c r="R3" s="365" t="s">
        <v>13</v>
      </c>
      <c r="S3" s="365" t="s">
        <v>23</v>
      </c>
      <c r="T3" s="365" t="s">
        <v>92</v>
      </c>
      <c r="U3" s="365" t="s">
        <v>74</v>
      </c>
      <c r="V3" s="365" t="s">
        <v>108</v>
      </c>
      <c r="W3" s="365" t="s">
        <v>109</v>
      </c>
    </row>
    <row r="4" spans="2:23" ht="15">
      <c r="B4" s="167"/>
      <c r="C4" s="167"/>
      <c r="D4" s="167"/>
      <c r="E4" s="167"/>
      <c r="F4" s="167"/>
      <c r="G4" s="167"/>
      <c r="H4" s="167"/>
      <c r="I4" s="167"/>
      <c r="K4" s="409"/>
      <c r="L4" s="377"/>
      <c r="M4" s="377"/>
      <c r="N4" s="377"/>
      <c r="O4" s="411"/>
      <c r="P4" s="377"/>
      <c r="Q4" s="377"/>
      <c r="R4" s="377"/>
      <c r="S4" s="377"/>
      <c r="T4" s="377"/>
      <c r="U4" s="377"/>
      <c r="V4" s="377"/>
      <c r="W4" s="377"/>
    </row>
    <row r="5" spans="2:23" ht="18.75" customHeight="1">
      <c r="B5" s="193" t="str">
        <f>PLANILLA!C12</f>
        <v>005</v>
      </c>
      <c r="C5" s="401" t="str">
        <f>PLANILLA!D12</f>
        <v>CARLOS LUNA MENDEZ</v>
      </c>
      <c r="D5" s="402"/>
      <c r="E5" s="403"/>
      <c r="F5" s="164" t="s">
        <v>21</v>
      </c>
      <c r="G5" s="195">
        <f>PLANILLA!F12</f>
        <v>0</v>
      </c>
      <c r="H5" s="164" t="s">
        <v>14</v>
      </c>
      <c r="I5" s="195">
        <f>PLANILLA!E12</f>
        <v>0</v>
      </c>
      <c r="K5" s="251" t="s">
        <v>96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8.75" customHeight="1">
      <c r="B6" s="194" t="s">
        <v>91</v>
      </c>
      <c r="C6" s="204">
        <f>PLANILLA!J12</f>
        <v>0</v>
      </c>
      <c r="D6" s="197" t="s">
        <v>27</v>
      </c>
      <c r="E6" s="195">
        <f>PLANILLA!T12</f>
        <v>15</v>
      </c>
      <c r="F6" s="194" t="s">
        <v>28</v>
      </c>
      <c r="G6" s="198">
        <f>Portada!$E$27</f>
        <v>42644</v>
      </c>
      <c r="H6" s="164" t="s">
        <v>29</v>
      </c>
      <c r="I6" s="199">
        <f>Portada!$E$29</f>
        <v>42658</v>
      </c>
      <c r="K6" s="251" t="s">
        <v>97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spans="2:23" ht="18.75" customHeight="1">
      <c r="B7" s="169"/>
      <c r="C7" s="191"/>
      <c r="D7" s="170"/>
      <c r="E7" s="171"/>
      <c r="F7" s="167"/>
      <c r="G7" s="172"/>
      <c r="H7" s="71"/>
      <c r="I7" s="173"/>
      <c r="K7" s="251" t="s">
        <v>98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2:23" ht="19.5" customHeight="1">
      <c r="B8" s="404" t="s">
        <v>30</v>
      </c>
      <c r="C8" s="405"/>
      <c r="D8" s="405"/>
      <c r="E8" s="406"/>
      <c r="F8" s="404" t="s">
        <v>31</v>
      </c>
      <c r="G8" s="405"/>
      <c r="H8" s="405"/>
      <c r="I8" s="406"/>
      <c r="K8" s="251" t="s">
        <v>99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23" ht="18" customHeight="1">
      <c r="B9" s="174" t="s">
        <v>32</v>
      </c>
      <c r="C9" s="175"/>
      <c r="D9" s="175"/>
      <c r="E9" s="164" t="s">
        <v>33</v>
      </c>
      <c r="F9" s="174" t="s">
        <v>32</v>
      </c>
      <c r="G9" s="176"/>
      <c r="H9" s="175"/>
      <c r="I9" s="164" t="s">
        <v>33</v>
      </c>
      <c r="K9" s="251" t="s">
        <v>100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</row>
    <row r="10" spans="2:23" ht="15">
      <c r="B10" s="177" t="str">
        <f>'01'!B10</f>
        <v>Honorario</v>
      </c>
      <c r="C10" s="166"/>
      <c r="D10" s="166"/>
      <c r="E10" s="200">
        <f>PLANILLA!W12</f>
        <v>0</v>
      </c>
      <c r="F10" s="177" t="s">
        <v>34</v>
      </c>
      <c r="G10" s="166"/>
      <c r="H10" s="166"/>
      <c r="I10" s="200">
        <f>PLANILLA!AB12</f>
        <v>0</v>
      </c>
      <c r="K10" s="251" t="s">
        <v>101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</row>
    <row r="11" spans="2:23" ht="15">
      <c r="B11" s="177" t="s">
        <v>78</v>
      </c>
      <c r="C11" s="178"/>
      <c r="D11" s="189"/>
      <c r="E11" s="200">
        <f>PLANILLA!X12</f>
        <v>0</v>
      </c>
      <c r="F11" s="177" t="s">
        <v>35</v>
      </c>
      <c r="G11" s="180"/>
      <c r="H11" s="166"/>
      <c r="I11" s="200">
        <f>PLANILLA!AC12</f>
        <v>0</v>
      </c>
      <c r="K11" s="251" t="s">
        <v>102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2:23" ht="15">
      <c r="B12" s="177" t="s">
        <v>79</v>
      </c>
      <c r="C12" s="166"/>
      <c r="D12" s="189"/>
      <c r="E12" s="200">
        <f>PLANILLA!Y12</f>
        <v>0</v>
      </c>
      <c r="F12" s="177" t="s">
        <v>36</v>
      </c>
      <c r="G12" s="180"/>
      <c r="H12" s="166"/>
      <c r="I12" s="200">
        <f>PLANILLA!AD12</f>
        <v>0</v>
      </c>
      <c r="K12" s="251" t="s">
        <v>103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2:23" ht="15.75">
      <c r="B13" s="177" t="s">
        <v>113</v>
      </c>
      <c r="C13" s="166"/>
      <c r="D13" s="166"/>
      <c r="E13" s="200">
        <f>PLANILLA!Z12</f>
        <v>0</v>
      </c>
      <c r="F13" s="177" t="s">
        <v>80</v>
      </c>
      <c r="G13" s="181"/>
      <c r="H13" s="166"/>
      <c r="I13" s="200">
        <f>PLANILLA!AE12</f>
        <v>0</v>
      </c>
      <c r="K13" s="251" t="s">
        <v>104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2:23" ht="15">
      <c r="B14" s="177"/>
      <c r="C14" s="166"/>
      <c r="D14" s="166"/>
      <c r="E14" s="200"/>
      <c r="F14" s="177" t="s">
        <v>81</v>
      </c>
      <c r="G14" s="166"/>
      <c r="H14" s="166"/>
      <c r="I14" s="200">
        <f>PLANILLA!AF12</f>
        <v>0</v>
      </c>
      <c r="K14" s="251" t="s">
        <v>105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</row>
    <row r="15" spans="2:23" ht="15">
      <c r="B15" s="177"/>
      <c r="C15" s="166"/>
      <c r="D15" s="166"/>
      <c r="E15" s="200"/>
      <c r="F15" s="177" t="s">
        <v>70</v>
      </c>
      <c r="G15" s="166"/>
      <c r="H15" s="166"/>
      <c r="I15" s="200">
        <f>PLANILLA!AG12</f>
        <v>0</v>
      </c>
      <c r="K15" s="251" t="s">
        <v>106</v>
      </c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2:23" ht="15.75">
      <c r="B16" s="177"/>
      <c r="C16" s="166"/>
      <c r="D16" s="166"/>
      <c r="E16" s="200"/>
      <c r="F16" s="177"/>
      <c r="G16" s="181"/>
      <c r="H16" s="166"/>
      <c r="I16" s="200"/>
      <c r="K16" s="251" t="s">
        <v>107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2:23" ht="15">
      <c r="B17" s="177"/>
      <c r="C17" s="166"/>
      <c r="D17" s="166"/>
      <c r="E17" s="200"/>
      <c r="F17" s="177"/>
      <c r="G17" s="166"/>
      <c r="H17" s="166"/>
      <c r="I17" s="201"/>
      <c r="K17" s="251" t="s">
        <v>73</v>
      </c>
      <c r="L17" s="252">
        <f>SUM(L5:L16)</f>
        <v>0</v>
      </c>
      <c r="M17" s="252">
        <f t="shared" ref="M17:W17" si="0">SUM(M5:M16)</f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</row>
    <row r="18" spans="2:23" ht="15">
      <c r="B18" s="177"/>
      <c r="C18" s="166"/>
      <c r="D18" s="182"/>
      <c r="E18" s="201"/>
      <c r="F18" s="177"/>
      <c r="G18" s="166"/>
      <c r="H18" s="166"/>
      <c r="I18" s="201"/>
    </row>
    <row r="19" spans="2:23" ht="15">
      <c r="B19" s="177"/>
      <c r="C19" s="166"/>
      <c r="D19" s="166"/>
      <c r="E19" s="201"/>
      <c r="F19" s="177"/>
      <c r="G19" s="166"/>
      <c r="H19" s="166"/>
      <c r="I19" s="201"/>
    </row>
    <row r="20" spans="2:23" ht="15.75">
      <c r="B20" s="169"/>
      <c r="C20" s="183"/>
      <c r="D20" s="183"/>
      <c r="E20" s="202"/>
      <c r="F20" s="169"/>
      <c r="G20" s="167"/>
      <c r="H20" s="167"/>
      <c r="I20" s="202"/>
    </row>
    <row r="21" spans="2:23" ht="15.75">
      <c r="B21" s="174"/>
      <c r="C21" s="184"/>
      <c r="D21" s="185" t="s">
        <v>37</v>
      </c>
      <c r="E21" s="203">
        <f>SUM(E10:E20)</f>
        <v>0</v>
      </c>
      <c r="F21" s="174"/>
      <c r="G21" s="175"/>
      <c r="H21" s="185" t="s">
        <v>38</v>
      </c>
      <c r="I21" s="203">
        <f>SUM(I10:I20)</f>
        <v>0</v>
      </c>
    </row>
    <row r="22" spans="2:23" ht="22.5" customHeight="1">
      <c r="B22" s="168"/>
      <c r="C22" s="186"/>
      <c r="D22" s="186"/>
      <c r="E22" s="168"/>
      <c r="F22" s="168"/>
      <c r="G22" s="186" t="s">
        <v>39</v>
      </c>
      <c r="I22" s="192">
        <f>E21-I21</f>
        <v>0</v>
      </c>
    </row>
    <row r="23" spans="2:23" ht="15.75">
      <c r="B23" s="166"/>
      <c r="C23" s="165"/>
      <c r="D23" s="165"/>
      <c r="E23" s="166"/>
      <c r="F23" s="166"/>
      <c r="G23" s="166"/>
      <c r="H23" s="166"/>
      <c r="I23" s="187"/>
    </row>
    <row r="24" spans="2:23" ht="15.75">
      <c r="B24" s="166" t="s">
        <v>75</v>
      </c>
      <c r="C24" s="165"/>
      <c r="D24" s="190" t="str">
        <f>$B$1</f>
        <v>NOMBRE ALUMNO</v>
      </c>
      <c r="E24" s="166"/>
      <c r="F24" s="166"/>
      <c r="G24" s="166"/>
      <c r="H24" s="166"/>
      <c r="I24" s="187"/>
    </row>
    <row r="25" spans="2:23" ht="53.25" customHeight="1">
      <c r="B25" s="399" t="s">
        <v>93</v>
      </c>
      <c r="C25" s="399"/>
      <c r="D25" s="399"/>
      <c r="E25" s="399"/>
      <c r="F25" s="399"/>
      <c r="G25" s="399"/>
      <c r="H25" s="166"/>
      <c r="I25" s="166"/>
    </row>
    <row r="26" spans="2:23" ht="30.75" customHeight="1">
      <c r="B26" s="188"/>
      <c r="C26" s="188"/>
      <c r="D26" s="188"/>
      <c r="E26" s="188"/>
      <c r="F26" s="188"/>
      <c r="G26" s="166"/>
      <c r="H26" s="166"/>
      <c r="I26" s="166"/>
    </row>
    <row r="27" spans="2:23" ht="15">
      <c r="B27" s="166"/>
      <c r="C27" s="166"/>
      <c r="D27" s="166"/>
      <c r="E27" s="166"/>
      <c r="F27" s="166"/>
      <c r="G27" s="166"/>
      <c r="H27" s="167"/>
      <c r="I27" s="167"/>
    </row>
    <row r="28" spans="2:23" ht="15.75">
      <c r="B28" s="166"/>
      <c r="C28" s="165"/>
      <c r="D28" s="165"/>
      <c r="E28" s="166"/>
      <c r="F28" s="166"/>
      <c r="G28" s="179"/>
      <c r="H28" s="407" t="s">
        <v>40</v>
      </c>
      <c r="I28" s="407"/>
    </row>
    <row r="29" spans="2:23">
      <c r="B29" s="67"/>
      <c r="C29" s="66"/>
      <c r="D29" s="66"/>
      <c r="E29" s="67"/>
      <c r="F29" s="67"/>
      <c r="G29" s="72"/>
      <c r="H29" s="72"/>
      <c r="I29" s="67"/>
    </row>
    <row r="30" spans="2:23" ht="18.75" customHeight="1"/>
  </sheetData>
  <mergeCells count="20">
    <mergeCell ref="P3:P4"/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H28:I28"/>
    <mergeCell ref="B1:I1"/>
    <mergeCell ref="B2:I2"/>
    <mergeCell ref="C5:E5"/>
    <mergeCell ref="B8:E8"/>
    <mergeCell ref="F8:I8"/>
    <mergeCell ref="B25:G25"/>
  </mergeCells>
  <printOptions horizontalCentered="1"/>
  <pageMargins left="0.65" right="0.31" top="0.88" bottom="0.35433070866141736" header="0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38</vt:i4>
      </vt:variant>
    </vt:vector>
  </HeadingPairs>
  <TitlesOfParts>
    <vt:vector size="77" baseType="lpstr">
      <vt:lpstr>Portada</vt:lpstr>
      <vt:lpstr>admon</vt:lpstr>
      <vt:lpstr>PLANILLA</vt:lpstr>
      <vt:lpstr>Tablas de renta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'01'!Área_de_impresión</vt:lpstr>
      <vt:lpstr>'02'!Área_de_impresión</vt:lpstr>
      <vt:lpstr>'03'!Área_de_impresión</vt:lpstr>
      <vt:lpstr>'04'!Área_de_impresión</vt:lpstr>
      <vt:lpstr>'05'!Área_de_impresión</vt:lpstr>
      <vt:lpstr>'06'!Área_de_impresión</vt:lpstr>
      <vt:lpstr>'07'!Área_de_impresión</vt:lpstr>
      <vt:lpstr>'08'!Área_de_impresión</vt:lpstr>
      <vt:lpstr>'09'!Área_de_impresión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'20'!Área_de_impresión</vt:lpstr>
      <vt:lpstr>'21'!Área_de_impresión</vt:lpstr>
      <vt:lpstr>'22'!Área_de_impresión</vt:lpstr>
      <vt:lpstr>'23'!Área_de_impresión</vt:lpstr>
      <vt:lpstr>'24'!Área_de_impresión</vt:lpstr>
      <vt:lpstr>'25'!Área_de_impresión</vt:lpstr>
      <vt:lpstr>'26'!Área_de_impresión</vt:lpstr>
      <vt:lpstr>'27'!Área_de_impresión</vt:lpstr>
      <vt:lpstr>'28'!Área_de_impresión</vt:lpstr>
      <vt:lpstr>'29'!Área_de_impresión</vt:lpstr>
      <vt:lpstr>'30'!Área_de_impresión</vt:lpstr>
      <vt:lpstr>'31'!Área_de_impresión</vt:lpstr>
      <vt:lpstr>'32'!Área_de_impresión</vt:lpstr>
      <vt:lpstr>'33'!Área_de_impresión</vt:lpstr>
      <vt:lpstr>'34'!Área_de_impresión</vt:lpstr>
      <vt:lpstr>'35'!Área_de_impresión</vt:lpstr>
      <vt:lpstr>admon!Área_de_impresión</vt:lpstr>
      <vt:lpstr>PLANILLA!Área_de_impresión</vt:lpstr>
      <vt:lpstr>Portada!Área_de_impresión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</dc:creator>
  <cp:lastModifiedBy>Toshiba-User</cp:lastModifiedBy>
  <cp:lastPrinted>2011-12-30T16:52:26Z</cp:lastPrinted>
  <dcterms:created xsi:type="dcterms:W3CDTF">2007-10-31T15:41:33Z</dcterms:created>
  <dcterms:modified xsi:type="dcterms:W3CDTF">2017-03-12T23:28:22Z</dcterms:modified>
</cp:coreProperties>
</file>